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<sst xmlns="http://schemas.openxmlformats.org/spreadsheetml/2006/main" count="3662" uniqueCount="2965">
  <si>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</si>
  <si>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</si>
  <si>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</si>
  <si>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</si>
  <si>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</si>
  <si>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</si>
  <si>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</si>
  <si>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</si>
  <si>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</si>
  <si>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</si>
  <si>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</si>
  <si>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</si>
  <si>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</si>
  <si>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</si>
  <si>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</si>
  <si>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</si>
  <si>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</si>
  <si>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</si>
  <si>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</si>
  <si>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</si>
  <si>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</si>
  <si>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</si>
  <si>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</si>
  <si>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</si>
  <si>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</si>
  <si>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</si>
  <si>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</si>
  <si>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</si>
  <si>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</si>
  <si>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</si>
  <si>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</si>
  <si>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</si>
  <si>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</si>
  <si>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</si>
  <si>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</si>
  <si>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</si>
  <si>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</si>
  <si>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</si>
  <si>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</si>
  <si>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</si>
  <si>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</si>
  <si>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</si>
  <si>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</si>
  <si>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</si>
  <si>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</si>
  <si>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</si>
  <si>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</si>
  <si>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</si>
  <si>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</si>
  <si>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</si>
  <si>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</si>
  <si>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</si>
  <si>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</si>
  <si>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</si>
  <si>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</si>
  <si>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</si>
  <si>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</si>
  <si>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</si>
  <si>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</si>
  <si>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</si>
  <si>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</si>
  <si>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</si>
  <si>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</si>
  <si>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</si>
  <si>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</si>
  <si>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</si>
  <si>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</si>
  <si>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</si>
  <si>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</si>
  <si>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</si>
  <si>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</si>
  <si>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</si>
  <si>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</si>
  <si>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</si>
  <si>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</si>
  <si>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</si>
  <si>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</si>
  <si>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</si>
  <si>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</si>
  <si>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</si>
  <si>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</si>
  <si>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</si>
  <si>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</si>
  <si>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</si>
  <si>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</si>
  <si>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</si>
  <si>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</si>
  <si>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</si>
  <si>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</si>
  <si>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</si>
  <si>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</si>
  <si>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</si>
  <si>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</si>
  <si>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</si>
  <si>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</si>
  <si>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</si>
  <si>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</si>
  <si>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</si>
  <si>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</si>
  <si>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</si>
  <si>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</si>
  <si>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</si>
  <si>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</si>
  <si>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</si>
  <si>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</si>
  <si>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</si>
  <si>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</si>
  <si>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</si>
  <si>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</si>
  <si>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</si>
  <si>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</si>
  <si>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</si>
  <si>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</si>
  <si>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</si>
  <si>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</si>
  <si>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</si>
  <si>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</si>
  <si>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</si>
  <si>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</si>
  <si>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</si>
  <si>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</si>
  <si>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</si>
  <si>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</si>
  <si>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</si>
  <si>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</si>
  <si>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</si>
  <si>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</si>
  <si>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</si>
  <si>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</si>
  <si>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</si>
  <si>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</si>
  <si>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</si>
  <si>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</si>
  <si>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</si>
  <si>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</si>
  <si>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</si>
  <si>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</si>
  <si>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</si>
  <si>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</si>
  <si>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</si>
  <si>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</si>
  <si>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</si>
  <si>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</si>
  <si>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</si>
  <si>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</si>
  <si>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</si>
  <si>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</si>
  <si>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</si>
  <si>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</si>
  <si>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</si>
  <si>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</si>
  <si>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</si>
  <si>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</si>
  <si>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</si>
  <si>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</si>
  <si>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</si>
  <si>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</si>
  <si>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</si>
  <si>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</si>
  <si>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</si>
  <si>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</si>
  <si>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</si>
  <si>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</si>
  <si>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</si>
  <si>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</si>
  <si>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</si>
  <si>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</si>
  <si>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</si>
  <si>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</si>
  <si>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</si>
  <si>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</si>
  <si>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</si>
  <si>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</si>
  <si>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</si>
  <si>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</si>
  <si>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</si>
  <si>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</si>
  <si>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</si>
  <si>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</si>
  <si>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</si>
  <si>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</si>
  <si>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</si>
  <si>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</si>
  <si>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</si>
  <si>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</si>
  <si>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</si>
  <si>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</si>
  <si>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</si>
  <si>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</si>
  <si>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</si>
  <si>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</si>
  <si>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</si>
  <si>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</si>
  <si>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</si>
  <si>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</si>
  <si>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</si>
  <si>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</si>
  <si>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</si>
  <si>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</si>
  <si>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</si>
  <si>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</si>
  <si>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</si>
  <si>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</si>
  <si>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</si>
  <si>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</si>
  <si>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</si>
  <si>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</si>
  <si>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</si>
  <si>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</si>
  <si>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</si>
  <si>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</si>
  <si>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</si>
  <si>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</si>
  <si>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</si>
  <si>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</si>
  <si>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</si>
  <si>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</si>
  <si>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</si>
  <si>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</si>
  <si>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</si>
  <si>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</si>
  <si>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</si>
  <si>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</si>
  <si>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</si>
  <si>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</si>
  <si>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</si>
  <si>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</si>
  <si>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</si>
  <si>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</si>
  <si>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</si>
  <si>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</si>
  <si>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</si>
  <si>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</si>
  <si>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</si>
  <si>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</si>
  <si>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</si>
  <si>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</si>
  <si>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</si>
  <si>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</si>
  <si>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</si>
  <si>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</si>
  <si>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</si>
  <si>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</si>
  <si>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</si>
  <si>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</si>
  <si>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</si>
  <si>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</si>
  <si>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</si>
  <si>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</si>
  <si>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</si>
  <si>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</si>
  <si>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</si>
  <si>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</si>
  <si>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</si>
  <si>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</si>
  <si>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</si>
  <si>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</si>
  <si>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</si>
  <si>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</si>
  <si>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</si>
  <si>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</si>
  <si>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</si>
  <si>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</si>
  <si>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</si>
  <si>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</si>
  <si>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</si>
  <si>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</si>
  <si>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</si>
  <si>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</si>
  <si>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</si>
  <si>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</si>
  <si>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</si>
  <si>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</si>
  <si>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</si>
  <si>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</si>
  <si>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</si>
  <si>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</si>
  <si>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</si>
  <si>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</si>
  <si>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</si>
  <si>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</si>
  <si>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</si>
  <si>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</si>
  <si>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</si>
  <si>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</si>
  <si>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</si>
  <si>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</si>
  <si>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</si>
  <si>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</si>
  <si>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</si>
  <si>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</si>
  <si>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</si>
  <si>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</si>
  <si>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</si>
  <si>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</si>
  <si>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</si>
  <si>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</si>
  <si>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</si>
  <si>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</si>
  <si>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</si>
  <si>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</si>
  <si>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</si>
  <si>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</si>
  <si>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</si>
  <si>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</si>
  <si>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</si>
  <si>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</si>
  <si>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</si>
  <si>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</si>
  <si>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</si>
  <si>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</si>
  <si>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</si>
  <si>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</si>
  <si>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</si>
  <si>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</si>
  <si>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</si>
  <si>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</si>
  <si>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</si>
  <si>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</si>
  <si>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</si>
  <si>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</si>
  <si>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</si>
  <si>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</si>
  <si>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</si>
  <si>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</si>
  <si>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</si>
  <si>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</si>
  <si>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</si>
  <si>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</si>
  <si>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</si>
  <si>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</si>
  <si>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</si>
  <si>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</si>
  <si>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</si>
  <si>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</si>
  <si>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</si>
  <si>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</si>
  <si>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</si>
  <si>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</si>
  <si>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</si>
  <si>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</si>
  <si>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</si>
  <si>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</si>
  <si>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</si>
  <si>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</si>
  <si>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</si>
  <si>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</si>
  <si>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</si>
  <si>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</si>
  <si>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</si>
  <si>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</si>
  <si>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</si>
  <si>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</si>
  <si>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</si>
  <si>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</si>
  <si>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</si>
  <si>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</si>
  <si>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</si>
  <si>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</si>
  <si>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</si>
  <si>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</si>
  <si>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</si>
  <si>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</si>
  <si>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</si>
  <si>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</si>
  <si>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</si>
  <si>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</si>
  <si>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</si>
  <si>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</si>
  <si>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</si>
  <si>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</si>
  <si>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</si>
  <si>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</si>
  <si>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</si>
  <si>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</si>
  <si>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</si>
  <si>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</si>
  <si>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</si>
  <si>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</si>
  <si>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</si>
  <si>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</si>
  <si>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</si>
  <si>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</si>
  <si>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</si>
  <si>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</si>
  <si>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</si>
  <si>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</si>
  <si>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</si>
  <si>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</si>
  <si>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</si>
  <si>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</si>
  <si>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</si>
  <si>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</si>
  <si>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</si>
  <si>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</si>
  <si>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</si>
  <si>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</si>
  <si>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</si>
  <si>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</si>
  <si>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</si>
  <si>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</si>
  <si>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</si>
  <si>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</si>
  <si>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</si>
  <si>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</si>
  <si>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</si>
  <si>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</si>
  <si>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</si>
  <si>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</si>
  <si>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</si>
  <si>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</si>
  <si>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</si>
  <si>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</si>
  <si>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</si>
  <si>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</si>
  <si>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</si>
  <si>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</si>
  <si>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</si>
  <si>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</si>
  <si>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</si>
  <si>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</si>
  <si>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</si>
  <si>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</si>
  <si>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</si>
  <si>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</si>
  <si>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</si>
  <si>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</si>
  <si>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</si>
  <si>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</si>
  <si>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</si>
  <si>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</si>
  <si>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</si>
  <si>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</si>
  <si>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</si>
  <si>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</si>
  <si>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</si>
  <si>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</si>
  <si>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</si>
  <si>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</si>
  <si>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</si>
  <si>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</si>
  <si>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</si>
  <si>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</si>
  <si>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</si>
  <si>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</si>
  <si>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</si>
  <si>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</si>
  <si>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</si>
  <si>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</si>
  <si>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</si>
  <si>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</si>
  <si>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</si>
  <si>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</si>
  <si>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</si>
  <si>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</si>
  <si>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</si>
  <si>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</si>
  <si>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</si>
  <si>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</si>
  <si>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</si>
  <si>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</si>
  <si>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</si>
  <si>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</si>
  <si>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</si>
  <si>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</si>
  <si>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</si>
  <si>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</si>
  <si>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</si>
  <si>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</si>
  <si>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</si>
  <si>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</si>
  <si>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</si>
  <si>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</si>
  <si>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</si>
  <si>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</si>
  <si>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</si>
  <si>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</si>
  <si>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</si>
  <si>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</si>
  <si>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</si>
  <si>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</si>
  <si>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</si>
  <si>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</si>
  <si>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</si>
  <si>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</si>
  <si>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</si>
  <si>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</si>
  <si>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</si>
  <si>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</si>
  <si>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</si>
  <si>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</si>
  <si>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</si>
  <si>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</si>
  <si>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</si>
  <si>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</si>
  <si>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</si>
  <si>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</si>
  <si>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</si>
  <si>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</si>
  <si>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</si>
  <si>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</si>
  <si>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</si>
  <si>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</si>
  <si>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</si>
  <si>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</si>
  <si>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</si>
  <si>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</si>
  <si>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</si>
  <si>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</si>
  <si>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</si>
  <si>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</si>
  <si>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</si>
  <si>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</si>
  <si>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</si>
  <si>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</si>
  <si>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</si>
  <si>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</si>
  <si>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</si>
  <si>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</si>
  <si>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</si>
  <si>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</si>
  <si>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</si>
  <si>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</si>
  <si>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</si>
  <si>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</si>
  <si>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</si>
  <si>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</si>
  <si>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</si>
  <si>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</si>
  <si>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</si>
  <si>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</si>
  <si>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</si>
  <si>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</si>
  <si>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</si>
  <si>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</si>
  <si>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</si>
  <si>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</si>
  <si>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</si>
  <si>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</si>
  <si>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</si>
  <si>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</si>
  <si>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</si>
  <si>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</si>
  <si>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</si>
  <si>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</si>
  <si>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</si>
  <si>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</si>
  <si>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</si>
  <si>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</si>
  <si>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</si>
  <si>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</si>
  <si>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</si>
  <si>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</si>
  <si>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</si>
  <si>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</si>
  <si>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</si>
  <si>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</si>
  <si>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</si>
  <si>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</si>
  <si>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</si>
  <si>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</si>
  <si>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</si>
  <si>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</si>
  <si>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</si>
  <si>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</si>
  <si>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</si>
  <si>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</si>
  <si>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</si>
  <si>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</si>
  <si>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</si>
  <si>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</si>
  <si>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</si>
  <si>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</si>
  <si>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</si>
  <si>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</si>
  <si>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</si>
  <si>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</si>
  <si>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</si>
  <si>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</si>
  <si>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</si>
  <si>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</si>
  <si>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</si>
  <si>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</si>
  <si>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</si>
  <si>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</si>
  <si>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</si>
  <si>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</si>
  <si>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</si>
  <si>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</si>
  <si>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</si>
  <si>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</si>
  <si>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</si>
  <si>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</si>
  <si>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</si>
  <si>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</si>
  <si>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</si>
  <si>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</si>
  <si>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</si>
  <si>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</si>
  <si>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</si>
  <si>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</si>
  <si>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</si>
  <si>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</si>
  <si>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</si>
  <si>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</si>
  <si>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</si>
  <si>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</si>
  <si>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</si>
  <si>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</si>
  <si>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</si>
  <si>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</si>
  <si>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</si>
  <si>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</si>
  <si>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</si>
  <si>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</si>
  <si>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</si>
  <si>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</si>
  <si>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</si>
  <si>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</si>
  <si>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</si>
  <si>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</si>
  <si>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</si>
  <si>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</si>
  <si>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</si>
  <si>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</si>
  <si>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</si>
  <si>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</si>
  <si>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</si>
  <si>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</si>
  <si>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</si>
  <si>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</si>
  <si>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</si>
  <si>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</si>
  <si>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</si>
  <si>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</si>
  <si>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</si>
  <si>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</si>
  <si>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</si>
  <si>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</si>
  <si>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</si>
  <si>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</si>
  <si>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</si>
  <si>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</si>
  <si>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</si>
  <si>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</si>
  <si>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</si>
  <si>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</si>
  <si>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</si>
  <si>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</si>
  <si>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</si>
  <si>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</si>
  <si>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</si>
  <si>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</si>
  <si>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</si>
  <si>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</si>
  <si>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</si>
  <si>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</si>
  <si>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</si>
  <si>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</si>
  <si>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</si>
  <si>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</si>
  <si>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</si>
  <si>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</si>
  <si>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</si>
  <si>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</si>
  <si>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</si>
  <si>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</si>
  <si>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</si>
  <si>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</si>
  <si>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</si>
  <si>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</si>
  <si>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</si>
  <si>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</si>
  <si>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</si>
  <si>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</si>
  <si>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</si>
  <si>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</si>
  <si>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</si>
  <si>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</si>
  <si>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</si>
  <si>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</si>
  <si>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</si>
  <si>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</si>
  <si>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</si>
  <si>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</si>
  <si>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</si>
  <si>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</si>
  <si>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</si>
  <si>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</si>
  <si>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</si>
  <si>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</si>
  <si>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</si>
  <si>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</si>
  <si>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</si>
  <si>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</si>
  <si>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</si>
  <si>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</si>
  <si>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</si>
  <si>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</si>
  <si>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</si>
  <si>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</si>
  <si>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</si>
  <si>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</si>
  <si>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</si>
  <si>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</si>
  <si>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</si>
  <si>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</si>
  <si>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</si>
  <si>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</si>
  <si>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</si>
  <si>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</si>
  <si>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</si>
  <si>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</si>
  <si>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</si>
  <si>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</si>
  <si>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</si>
  <si>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</si>
  <si>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</si>
  <si>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</si>
  <si>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</si>
  <si>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</si>
  <si>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</si>
  <si>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</si>
  <si>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</si>
  <si>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</si>
  <si>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</si>
  <si>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</si>
  <si>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</si>
  <si>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</si>
  <si>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</si>
  <si>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</si>
  <si>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</si>
  <si>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</si>
  <si>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</si>
  <si>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</si>
  <si>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</si>
  <si>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</si>
  <si>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</si>
  <si>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</si>
  <si>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</si>
  <si>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</si>
  <si>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</si>
  <si>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</si>
  <si>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</si>
  <si>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</si>
  <si>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</si>
  <si>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</si>
  <si>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</si>
  <si>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</si>
  <si>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</si>
  <si>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</si>
  <si>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</si>
  <si>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</si>
  <si>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</si>
  <si>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</si>
  <si>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</si>
  <si>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</si>
  <si>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</si>
  <si>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</si>
  <si>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</si>
  <si>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</si>
  <si>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</si>
  <si>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</si>
  <si>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</si>
  <si>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</si>
  <si>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</si>
  <si>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</si>
  <si>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</si>
  <si>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</si>
  <si>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</si>
  <si>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</si>
  <si>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</si>
  <si>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</si>
  <si>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</si>
  <si>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</si>
  <si>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</si>
  <si>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</si>
  <si>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</si>
  <si>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</si>
  <si>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</si>
  <si>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</si>
  <si>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</si>
  <si>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</si>
  <si>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</si>
  <si>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</si>
  <si>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</si>
  <si>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</si>
  <si>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</si>
  <si>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</si>
  <si>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</si>
  <si>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</si>
  <si>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</si>
  <si>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</si>
  <si>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</si>
  <si>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</si>
  <si>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</si>
  <si>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</si>
  <si>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</si>
  <si>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</si>
  <si>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</si>
  <si>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</si>
  <si>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</si>
  <si>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</si>
  <si>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</si>
  <si>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</si>
  <si>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</si>
  <si>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</si>
  <si>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</si>
  <si>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</si>
  <si>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</si>
  <si>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</si>
  <si>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</si>
  <si>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</si>
  <si>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</si>
  <si>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</si>
  <si>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</si>
  <si>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</si>
  <si>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</si>
  <si>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</si>
  <si>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</si>
  <si>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</si>
  <si>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</si>
  <si>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</si>
  <si>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</si>
  <si>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</si>
  <si>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</si>
  <si>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</si>
  <si>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</si>
  <si>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</si>
  <si>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</si>
  <si>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</si>
  <si>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</si>
  <si>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</si>
  <si>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</si>
  <si>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</si>
  <si>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</si>
  <si>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</si>
  <si>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</si>
  <si>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</si>
  <si>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</si>
  <si>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</si>
  <si>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</si>
  <si>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</si>
  <si>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</si>
  <si>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</si>
  <si>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</si>
  <si>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</si>
  <si>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</si>
  <si>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</si>
  <si>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</si>
  <si>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</si>
  <si>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</si>
  <si>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</si>
  <si>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</si>
  <si>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</si>
  <si>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</si>
  <si>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</si>
  <si>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</si>
  <si>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</si>
  <si>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</si>
  <si>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</si>
  <si>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</si>
  <si>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</si>
  <si>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</si>
  <si>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</si>
  <si>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</si>
  <si>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</si>
  <si>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</si>
  <si>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</si>
  <si>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</si>
  <si>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</si>
  <si>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</si>
  <si>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</si>
  <si>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</si>
  <si>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</si>
  <si>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</si>
  <si>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</si>
  <si>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</si>
  <si>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</si>
  <si>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</si>
  <si>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</si>
  <si>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</si>
  <si>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</si>
  <si>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</si>
  <si>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</si>
  <si>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</si>
  <si>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</si>
  <si>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</si>
  <si>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</si>
  <si>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</si>
  <si>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</si>
  <si>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</si>
  <si>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</si>
  <si>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</si>
  <si>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</si>
  <si>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</si>
  <si>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</si>
  <si>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</si>
  <si>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</si>
  <si>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</si>
  <si>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</si>
  <si>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</si>
  <si>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</si>
  <si>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</si>
  <si>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</si>
  <si>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</si>
  <si>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</si>
  <si>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</si>
  <si>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</si>
  <si>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</si>
  <si>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</si>
  <si>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</si>
  <si>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</si>
  <si>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</si>
  <si>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</si>
  <si>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</si>
  <si>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</si>
  <si>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</si>
  <si>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</si>
  <si>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</si>
  <si>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</si>
  <si>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</si>
  <si>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</si>
  <si>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</si>
  <si>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</si>
  <si>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</si>
  <si>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</si>
  <si>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</si>
  <si>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</si>
  <si>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</si>
  <si>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</si>
  <si>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</si>
  <si>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</si>
  <si>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</si>
  <si>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</si>
  <si>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</si>
  <si>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</si>
  <si>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</si>
  <si>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</si>
  <si>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</si>
  <si>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</si>
  <si>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</si>
  <si>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</si>
  <si>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</si>
  <si>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</si>
  <si>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</si>
  <si>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</si>
  <si>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</si>
  <si>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</si>
  <si>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</si>
  <si>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</si>
  <si>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</si>
  <si>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</si>
  <si>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</si>
  <si>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</si>
  <si>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</si>
  <si>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</si>
  <si>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</si>
  <si>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</si>
  <si>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</si>
  <si>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</si>
  <si>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</si>
  <si>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</si>
  <si>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</si>
  <si>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</si>
  <si>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</si>
  <si>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</si>
  <si>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</si>
  <si>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</si>
  <si>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</si>
  <si>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</si>
  <si>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</si>
  <si>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</si>
  <si>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</si>
  <si>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</si>
  <si>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</si>
  <si>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</si>
  <si>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</si>
  <si>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</si>
  <si>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</si>
  <si>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</si>
  <si>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</si>
  <si>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</si>
  <si>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</si>
  <si>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</si>
  <si>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</si>
  <si>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</si>
  <si>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</si>
  <si>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</si>
  <si>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</si>
  <si>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</si>
  <si>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</si>
  <si>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</si>
  <si>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</si>
  <si>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</si>
  <si>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</si>
  <si>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</si>
  <si>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</si>
  <si>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</si>
  <si>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</si>
  <si>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</si>
  <si>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</si>
  <si>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</si>
  <si>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</si>
  <si>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</si>
  <si>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</si>
  <si>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</si>
  <si>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</si>
  <si>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</si>
  <si>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</si>
  <si>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</si>
  <si>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</si>
  <si>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</si>
  <si>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</si>
  <si>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</si>
  <si>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</si>
  <si>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</si>
  <si>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</si>
  <si>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</si>
  <si>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</si>
  <si>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</si>
  <si>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</si>
  <si>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</si>
  <si>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</si>
  <si>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</si>
  <si>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</si>
  <si>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</si>
  <si>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</si>
  <si>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</si>
  <si>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</si>
  <si>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</si>
  <si>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</si>
  <si>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</si>
  <si>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</si>
  <si>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</si>
  <si>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</si>
  <si>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</si>
  <si>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</si>
  <si>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</si>
  <si>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</si>
  <si>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</si>
  <si>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</si>
  <si>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</si>
  <si>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</si>
  <si>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</si>
  <si>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</si>
  <si>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</si>
  <si>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</si>
  <si>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</si>
  <si>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</si>
  <si>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</si>
  <si>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</si>
  <si>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</si>
  <si>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</si>
  <si>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</si>
  <si>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</si>
  <si>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</si>
  <si>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</si>
  <si>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</si>
  <si>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</si>
  <si>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</si>
  <si>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</si>
  <si>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</si>
  <si>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</si>
  <si>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</si>
  <si>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</si>
  <si>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</si>
  <si>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</si>
  <si>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</si>
  <si>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</si>
  <si>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</si>
  <si>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</si>
  <si>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</si>
  <si>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</si>
  <si>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</si>
  <si>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</si>
  <si>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</si>
  <si>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</si>
  <si>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</si>
  <si>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</si>
  <si>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</si>
  <si>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</si>
  <si>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</si>
  <si>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</si>
  <si>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</si>
  <si>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</si>
  <si>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</si>
  <si>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</si>
  <si>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</si>
  <si>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</si>
  <si>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</si>
  <si>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</si>
  <si>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</si>
  <si>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</si>
  <si>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</si>
  <si>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</si>
  <si>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</si>
  <si>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</si>
  <si>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</si>
  <si>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</si>
  <si>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</si>
  <si>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</si>
  <si>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</si>
  <si>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</si>
  <si>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</si>
  <si>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</si>
  <si>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</si>
  <si>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</si>
  <si>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</si>
  <si>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</si>
  <si>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</si>
  <si>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</si>
  <si>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</si>
  <si>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</si>
  <si>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</si>
  <si>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</si>
  <si>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</si>
  <si>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</si>
  <si>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</si>
  <si>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</si>
  <si>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</si>
  <si>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</si>
  <si>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</si>
  <si>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</si>
  <si>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</si>
  <si>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</si>
  <si>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</si>
  <si>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</si>
  <si>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</si>
  <si>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</si>
  <si>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</si>
  <si>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</si>
  <si>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</si>
  <si>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</si>
  <si>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</si>
  <si>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</si>
  <si>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</si>
  <si>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</si>
  <si>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</si>
  <si>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</si>
  <si>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</si>
  <si>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</si>
  <si>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</si>
  <si>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</si>
  <si>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</si>
  <si>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</si>
  <si>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</si>
  <si>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</si>
  <si>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</si>
  <si>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</si>
  <si>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</si>
  <si>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</si>
  <si>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</si>
  <si>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</si>
  <si>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</si>
  <si>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</si>
  <si>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</si>
  <si>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</si>
  <si>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</si>
  <si>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</si>
  <si>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</si>
  <si>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</si>
  <si>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</si>
  <si>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</si>
  <si>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</si>
  <si>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</si>
  <si>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</si>
  <si>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</si>
  <si>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</si>
  <si>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</si>
  <si>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</si>
  <si>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</si>
  <si>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</si>
  <si>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</si>
  <si>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</si>
  <si>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</si>
  <si>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</si>
  <si>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</si>
  <si>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</si>
  <si>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</si>
  <si>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</si>
  <si>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</si>
  <si>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</si>
  <si>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</si>
  <si>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</si>
  <si>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</si>
  <si>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</si>
  <si>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</si>
  <si>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</si>
  <si>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</si>
  <si>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</si>
  <si>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</si>
  <si>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</si>
  <si>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</si>
  <si>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</si>
  <si>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</si>
  <si>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</si>
  <si>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</si>
  <si>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</si>
  <si>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</si>
  <si>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</si>
  <si>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</si>
  <si>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</si>
  <si>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</si>
  <si>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</si>
  <si>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</si>
  <si>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</si>
  <si>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</si>
  <si>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</si>
  <si>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</si>
  <si>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</si>
  <si>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</si>
  <si>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</si>
  <si>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</si>
  <si>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</si>
  <si>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</si>
  <si>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</si>
  <si>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</si>
  <si>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</si>
  <si>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</si>
  <si>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</si>
  <si>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</si>
  <si>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</si>
  <si>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</si>
  <si>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</si>
  <si>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</si>
  <si>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</si>
  <si>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</si>
  <si>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</si>
  <si>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</si>
  <si>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</si>
  <si>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</si>
  <si>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</si>
  <si>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</si>
  <si>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</si>
  <si>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</si>
  <si>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</si>
  <si>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</si>
  <si>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</si>
  <si>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</si>
  <si>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</si>
  <si>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</si>
  <si>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</si>
  <si>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</si>
  <si>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</si>
  <si>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</si>
  <si>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</si>
  <si>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</si>
  <si>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</si>
  <si>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</si>
  <si>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</si>
  <si>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</si>
  <si>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</si>
  <si>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</si>
  <si>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</si>
  <si>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</si>
  <si>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</si>
  <si>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</si>
  <si>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</si>
  <si>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</si>
  <si>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</si>
  <si>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</si>
  <si>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</si>
  <si>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</si>
  <si>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</si>
  <si>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</si>
  <si>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</si>
  <si>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</si>
  <si>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</si>
  <si>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</si>
  <si>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</si>
  <si>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</si>
  <si>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</si>
  <si>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</si>
  <si>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</si>
  <si>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</si>
  <si>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</si>
  <si>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</si>
  <si>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</si>
  <si>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</si>
  <si>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</si>
  <si>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</si>
  <si>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</si>
  <si>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</si>
  <si>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</si>
  <si>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</si>
  <si>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</si>
  <si>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</si>
  <si>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</si>
  <si>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</si>
  <si>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</si>
  <si>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</si>
  <si>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</si>
  <si>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</si>
  <si>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</si>
  <si>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</si>
  <si>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</si>
  <si>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</si>
  <si>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</si>
  <si>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</si>
  <si>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</si>
  <si>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</si>
  <si>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</si>
  <si>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</si>
  <si>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</si>
  <si>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</si>
  <si>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</si>
  <si>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</si>
  <si>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</si>
  <si>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</si>
  <si>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</si>
  <si>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</si>
  <si>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</si>
  <si>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</si>
  <si>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</si>
  <si>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</si>
  <si>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</si>
  <si>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</si>
  <si>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</si>
  <si>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</si>
  <si>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</si>
  <si>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</si>
  <si>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</si>
  <si>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</si>
  <si>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</si>
  <si>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</si>
  <si>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</si>
  <si>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</si>
  <si>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</si>
  <si>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</si>
  <si>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</si>
  <si>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</si>
  <si>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</si>
  <si>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</si>
  <si>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</si>
  <si>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</si>
  <si>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</si>
  <si>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</si>
  <si>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</si>
  <si>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</si>
  <si>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</si>
  <si>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</si>
  <si>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</si>
  <si>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</si>
  <si>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</si>
  <si>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</si>
  <si>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</si>
  <si>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</si>
  <si>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</si>
  <si>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</si>
  <si>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</si>
  <si>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</si>
  <si>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</si>
  <si>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</si>
  <si>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</si>
  <si>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</si>
  <si>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</si>
  <si>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</si>
  <si>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</si>
  <si>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</si>
  <si>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</si>
  <si>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</si>
  <si>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</si>
  <si>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</si>
  <si>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</si>
  <si>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</si>
  <si>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</si>
  <si>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</si>
  <si>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</si>
  <si>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</si>
  <si>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</si>
  <si>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</si>
  <si>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</si>
  <si>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</si>
  <si>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</si>
  <si>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</si>
  <si>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</si>
  <si>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</si>
  <si>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</si>
  <si>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</si>
  <si>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</si>
  <si>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</si>
  <si>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</si>
  <si>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</si>
  <si>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</si>
  <si>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</si>
  <si>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</si>
  <si>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</si>
  <si>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</si>
  <si>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</si>
  <si>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</si>
  <si>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</si>
  <si>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</si>
  <si>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</si>
  <si>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</si>
  <si>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</si>
  <si>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</si>
  <si>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</si>
  <si>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</si>
  <si>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</si>
  <si>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</si>
  <si>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</si>
  <si>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</si>
  <si>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</si>
  <si>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</si>
  <si>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</si>
  <si>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</si>
  <si>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</si>
  <si>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</si>
  <si>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</si>
  <si>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</si>
  <si>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</si>
  <si>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</si>
  <si>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</si>
  <si>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</si>
  <si>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</si>
  <si>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</si>
  <si>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</si>
  <si>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</si>
  <si>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</si>
  <si>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</si>
  <si>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</si>
  <si>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</si>
  <si>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</si>
  <si>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</si>
  <si>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</si>
  <si>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</si>
  <si>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</si>
  <si>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</si>
  <si>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</si>
  <si>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</si>
  <si>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</si>
  <si>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</si>
  <si>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</si>
  <si>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</si>
  <si>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</si>
  <si>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</si>
  <si>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</si>
  <si>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</si>
  <si>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</si>
  <si>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</si>
  <si>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</si>
  <si>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</si>
  <si>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</si>
  <si>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</si>
  <si>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</si>
  <si>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</si>
  <si>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</si>
  <si>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</si>
  <si>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</si>
  <si>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</si>
  <si>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</si>
  <si>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</si>
  <si>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</si>
  <si>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</si>
  <si>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</si>
  <si>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</si>
  <si>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</si>
  <si>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</si>
  <si>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</si>
  <si>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</si>
  <si>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</si>
  <si>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</si>
  <si>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</si>
  <si>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</si>
  <si>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</si>
  <si>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</si>
  <si>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</si>
  <si>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</si>
  <si>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</si>
  <si>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</si>
  <si>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</si>
  <si>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</si>
  <si>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</si>
  <si>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</si>
  <si>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</si>
  <si>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</si>
  <si>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</si>
  <si>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</si>
  <si>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</si>
  <si>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</si>
  <si>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</si>
  <si>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</si>
  <si>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</si>
  <si>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</si>
  <si>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</si>
  <si>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</si>
  <si>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</si>
  <si>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</si>
  <si>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</si>
  <si>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</si>
  <si>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</si>
  <si>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</si>
  <si>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</si>
  <si>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</si>
  <si>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</si>
  <si>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</si>
  <si>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</si>
  <si>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</si>
  <si>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</si>
  <si>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</si>
  <si>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</si>
  <si>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</si>
  <si>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</si>
  <si>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</si>
  <si>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</si>
  <si>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</si>
  <si>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</si>
  <si>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</si>
  <si>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</si>
  <si>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</si>
  <si>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</si>
  <si>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</si>
  <si>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</si>
  <si>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</si>
  <si>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</si>
  <si>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</si>
  <si>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</si>
  <si>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</si>
  <si>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</si>
  <si>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</si>
  <si>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</si>
  <si>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</si>
  <si>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</si>
  <si>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</si>
  <si>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</si>
  <si>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</si>
  <si>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</si>
  <si>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</si>
  <si>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</si>
  <si>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</si>
  <si>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</si>
  <si>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</si>
  <si>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</si>
  <si>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</si>
  <si>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</si>
  <si>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</si>
  <si>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</si>
  <si>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</si>
  <si>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</si>
  <si>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</si>
  <si>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</si>
  <si>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</si>
  <si>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</si>
  <si>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</si>
  <si>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</si>
  <si>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</si>
  <si>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</si>
  <si>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</si>
  <si>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</si>
  <si>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</si>
  <si>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</si>
  <si>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</si>
  <si>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</si>
  <si>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</si>
  <si>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</si>
  <si>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</si>
  <si>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</si>
  <si>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</si>
  <si>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</si>
  <si>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</si>
  <si>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</si>
  <si>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</si>
  <si>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</si>
  <si>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</si>
  <si>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</si>
  <si>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</si>
  <si>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</si>
  <si>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</si>
  <si>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</si>
  <si>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</si>
  <si>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</si>
  <si>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</si>
  <si>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</si>
  <si>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</si>
  <si>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</si>
  <si>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</si>
  <si>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</si>
  <si>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</si>
  <si>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</si>
  <si>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</si>
  <si>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</si>
  <si>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</si>
  <si>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</si>
  <si>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</si>
  <si>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</si>
  <si>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</si>
  <si>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</si>
  <si>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</si>
  <si>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</si>
  <si>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</si>
  <si>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</si>
  <si>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</si>
  <si>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</si>
  <si>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</si>
  <si>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</si>
  <si>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</si>
  <si>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</si>
  <si>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</si>
  <si>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</si>
  <si>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</si>
  <si>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</si>
  <si>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</si>
  <si>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</si>
  <si>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</si>
  <si>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</si>
  <si>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</si>
  <si>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</si>
  <si>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</si>
  <si>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</si>
  <si>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</si>
  <si>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</si>
  <si>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</si>
  <si>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</si>
  <si>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</si>
  <si>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</si>
  <si>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</si>
  <si>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</si>
  <si>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</si>
  <si>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</si>
  <si>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</si>
  <si>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</si>
  <si>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</si>
  <si>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</si>
  <si>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</si>
  <si>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</si>
  <si>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</si>
  <si>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</si>
  <si>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</si>
  <si>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</si>
  <si>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</si>
  <si>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</si>
  <si>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</si>
  <si>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</si>
  <si>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</si>
  <si>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</si>
  <si>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</si>
  <si>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</si>
  <si>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</si>
  <si>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</si>
  <si>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</si>
  <si>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</si>
  <si>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</si>
  <si>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</si>
  <si>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</si>
  <si>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</si>
  <si>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</si>
  <si>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</si>
  <si>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</si>
  <si>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</si>
  <si>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</si>
  <si>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</si>
  <si>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</si>
  <si>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</si>
  <si>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</si>
  <si>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</si>
  <si>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</si>
  <si>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</si>
  <si>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</si>
  <si>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</si>
  <si>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</si>
  <si>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</si>
  <si>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</si>
  <si>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</si>
  <si>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</si>
  <si>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</si>
  <si>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</si>
  <si>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</si>
  <si>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</si>
  <si>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</si>
  <si>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</si>
  <si>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</si>
  <si>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</si>
  <si>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</si>
  <si>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</si>
  <si>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</si>
  <si>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</si>
  <si>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</si>
  <si>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</si>
  <si>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</si>
  <si>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</si>
  <si>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</si>
  <si>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</si>
  <si>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</si>
  <si>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</si>
  <si>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</si>
  <si>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</si>
  <si>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</si>
  <si>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</si>
  <si>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</si>
  <si>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</si>
  <si>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</si>
  <si>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</si>
  <si>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</si>
  <si>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</si>
  <si>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</si>
  <si>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</si>
  <si>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</si>
  <si>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</si>
  <si>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</si>
  <si>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</si>
  <si>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</si>
  <si>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</si>
  <si>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</si>
  <si>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</si>
  <si>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</si>
  <si>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</si>
  <si>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</si>
  <si>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</si>
  <si>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</si>
  <si>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</si>
  <si>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</si>
  <si>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</si>
  <si>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</si>
  <si>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</si>
  <si>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</si>
  <si>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</si>
  <si>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</si>
  <si>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</si>
  <si>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</si>
  <si>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</si>
  <si>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</si>
  <si>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</si>
  <si>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</si>
  <si>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</si>
  <si>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</si>
  <si>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</si>
  <si>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</si>
  <si>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</si>
  <si>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</si>
  <si>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</si>
  <si>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</si>
  <si>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</si>
  <si>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</si>
  <si>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</si>
  <si>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</si>
  <si>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</si>
  <si>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</si>
  <si>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</si>
  <si>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</si>
  <si>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</si>
  <si>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</si>
  <si>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</si>
  <si>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</si>
  <si>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</si>
  <si>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</si>
  <si>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</si>
  <si>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</si>
  <si>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</si>
  <si>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</si>
  <si>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</si>
  <si>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</si>
  <si>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</si>
  <si>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</si>
  <si>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</si>
  <si>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</si>
  <si>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</si>
  <si>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</si>
  <si>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</si>
  <si>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</si>
  <si>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</si>
  <si>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</si>
  <si>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</si>
  <si>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</si>
  <si>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</si>
  <si>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</si>
  <si>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</si>
  <si>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</si>
  <si>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</si>
  <si>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</si>
  <si>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</si>
  <si>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</si>
  <si>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</si>
  <si>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</si>
  <si>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</si>
  <si>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</si>
  <si>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</si>
  <si>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</si>
  <si>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</si>
  <si>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</si>
  <si>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</si>
  <si>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</si>
  <si>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</si>
  <si>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</si>
  <si>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</si>
  <si>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</si>
  <si>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</si>
  <si>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</si>
  <si>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</si>
  <si>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</si>
  <si>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</si>
  <si>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</si>
  <si>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</si>
  <si>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</si>
  <si>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</si>
  <si>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</si>
  <si>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</si>
  <si>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</si>
  <si>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</si>
  <si>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</si>
  <si>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</si>
  <si>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</si>
  <si>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</si>
  <si>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</si>
  <si>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</si>
  <si>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</si>
  <si>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</si>
  <si>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</si>
  <si>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</si>
  <si>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</si>
  <si>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</si>
  <si>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</si>
  <si>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</si>
  <si>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</si>
  <si>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</si>
  <si>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</si>
  <si>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</si>
  <si>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</si>
  <si>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</si>
  <si>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</si>
  <si>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</si>
  <si>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</si>
  <si>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</si>
  <si>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</si>
  <si>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</si>
  <si>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</si>
  <si>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</si>
  <si>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</si>
  <si>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</si>
  <si>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</si>
  <si>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</si>
  <si>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</si>
  <si>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</si>
  <si>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</si>
  <si>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</si>
  <si>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</si>
  <si>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</si>
  <si>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</si>
  <si>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</si>
  <si>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</si>
  <si>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</si>
  <si>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</si>
  <si>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</si>
  <si>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</si>
  <si>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</si>
  <si>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</si>
  <si>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</si>
  <si>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</si>
  <si>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</si>
  <si>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</si>
  <si>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</si>
  <si>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</si>
  <si>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</si>
  <si>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</si>
  <si>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</si>
  <si>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</si>
  <si>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</si>
  <si>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</si>
  <si>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</si>
  <si>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</si>
  <si>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</si>
  <si>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</si>
  <si>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</si>
  <si>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</si>
  <si>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</si>
  <si>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</si>
  <si>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</si>
  <si>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</si>
  <si>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</si>
  <si>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</si>
  <si>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</si>
  <si>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</si>
  <si>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</si>
  <si>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</si>
  <si>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</si>
  <si>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</si>
  <si>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</si>
  <si>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</si>
  <si>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</si>
  <si>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</si>
  <si>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</si>
  <si>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</si>
  <si>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</si>
  <si>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</si>
  <si>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</si>
  <si>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</si>
  <si>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</si>
  <si>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</si>
  <si>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</si>
  <si>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</si>
  <si>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</si>
  <si>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</si>
  <si>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</si>
  <si>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</si>
  <si>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</si>
  <si>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</si>
  <si>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</si>
  <si>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</si>
  <si>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</si>
  <si>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</si>
  <si>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</si>
  <si>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</si>
  <si>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</si>
  <si>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</si>
  <si>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</si>
  <si>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</si>
  <si>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</si>
  <si>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</si>
  <si>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</si>
  <si>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</si>
  <si>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</si>
  <si>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</si>
  <si>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</si>
  <si>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</si>
  <si>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</si>
  <si>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</si>
  <si>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</si>
  <si>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</si>
  <si>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</si>
  <si>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</si>
  <si>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</si>
  <si>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</si>
  <si>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</si>
  <si>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</si>
  <si>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</si>
  <si>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</si>
  <si>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</si>
  <si>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</si>
  <si>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</si>
  <si>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</si>
  <si>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</si>
  <si>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</si>
  <si>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</si>
  <si>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</si>
  <si>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</si>
  <si>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</si>
  <si>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</si>
  <si>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</si>
  <si>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</si>
  <si>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</si>
  <si>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</si>
  <si>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</si>
  <si>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</si>
  <si>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</si>
  <si>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</si>
  <si>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</si>
  <si>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</si>
  <si>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</si>
  <si>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</si>
  <si>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</si>
  <si>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</si>
  <si>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</si>
  <si>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</si>
  <si>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</si>
  <si>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</si>
  <si>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</si>
  <si>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</si>
  <si>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</si>
  <si>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</si>
  <si>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</si>
  <si>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</si>
  <si>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</si>
  <si>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</si>
  <si>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</si>
  <si>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</si>
  <si>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</si>
  <si>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</si>
  <si>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</si>
  <si>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</si>
  <si>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</si>
  <si>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</si>
  <si>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</si>
  <si>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</si>
  <si>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</si>
  <si>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</si>
  <si>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</si>
  <si>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</si>
  <si>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</si>
  <si>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</si>
  <si>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</si>
  <si>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</si>
  <si>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</si>
  <si>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</si>
  <si>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</si>
  <si>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</si>
  <si>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</si>
  <si>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</si>
  <si>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</si>
  <si>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</si>
  <si>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</si>
  <si>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</si>
  <si>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</si>
  <si>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</si>
  <si>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</si>
  <si>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</si>
  <si>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</si>
  <si>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</si>
  <si>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</si>
  <si>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</si>
  <si>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</si>
  <si>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</si>
  <si>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</si>
  <si>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</si>
  <si>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</si>
  <si>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</si>
  <si>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</si>
  <si>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</si>
  <si>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</si>
  <si>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</si>
  <si>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</si>
  <si>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</si>
  <si>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</si>
  <si>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</si>
  <si>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</si>
  <si>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</si>
  <si>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</si>
  <si>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</si>
  <si>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</si>
  <si>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</si>
  <si>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</si>
  <si>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</si>
  <si>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</si>
  <si>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</si>
  <si>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</si>
  <si>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</si>
  <si>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</si>
  <si>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</si>
  <si>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</si>
  <si>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</si>
  <si>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</si>
  <si>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</si>
  <si>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</si>
  <si>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</si>
  <si>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</si>
  <si>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</si>
  <si>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</si>
  <si>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</si>
  <si>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</si>
  <si>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</si>
  <si>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</si>
  <si>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</si>
  <si>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</si>
  <si>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</si>
  <si>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</si>
  <si>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</si>
  <si>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</si>
  <si>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</si>
  <si>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</si>
  <si>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</si>
  <si>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</si>
  <si>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</si>
  <si>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</si>
  <si>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</si>
  <si>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</si>
  <si>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</si>
  <si>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</si>
  <si>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</si>
  <si>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</si>
  <si>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</si>
  <si>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</si>
  <si>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</si>
  <si>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</si>
  <si>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</si>
  <si>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</si>
  <si>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</si>
  <si>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</si>
  <si>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</si>
  <si>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</si>
  <si>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</si>
  <si>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</si>
  <si>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</si>
  <si>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</si>
  <si>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</si>
  <si>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</si>
  <si>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</si>
  <si>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</si>
  <si>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</si>
  <si>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</si>
  <si>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</si>
  <si>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</si>
  <si>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</si>
  <si>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</si>
  <si>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</si>
  <si>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</si>
  <si>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</si>
  <si>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</si>
  <si>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</si>
  <si>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</si>
  <si>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</si>
  <si>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</si>
  <si>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</si>
  <si>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</si>
  <si>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</si>
  <si>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</si>
  <si>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</si>
  <si>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</si>
  <si>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</si>
  <si>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</si>
  <si>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</si>
  <si>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</si>
  <si>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</si>
  <si>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</si>
  <si>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</si>
  <si>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</si>
  <si>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</si>
  <si>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</si>
  <si>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</si>
  <si>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</si>
  <si>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</si>
  <si>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</si>
  <si>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</si>
  <si>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</si>
  <si>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</si>
  <si>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</si>
  <si>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</si>
  <si>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</si>
  <si>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</si>
  <si>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</si>
  <si>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</si>
  <si>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</si>
  <si>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</si>
  <si>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</si>
  <si>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</si>
  <si>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</si>
  <si>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</si>
  <si>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</si>
  <si>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</si>
  <si>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</si>
  <si>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</si>
  <si>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</si>
  <si>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</si>
  <si>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</si>
  <si>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</si>
  <si>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</si>
  <si>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</si>
  <si>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</si>
  <si>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</si>
  <si>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</si>
  <si>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</si>
  <si>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</si>
  <si>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</si>
  <si>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</si>
  <si>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</si>
  <si>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</si>
  <si>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</si>
  <si>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</si>
  <si>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</si>
  <si>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</si>
  <si>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</si>
  <si>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</si>
  <si>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</si>
  <si>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</si>
  <si>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</si>
  <si>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</si>
  <si>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</si>
  <si>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</si>
  <si>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</si>
  <si>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</si>
  <si>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</si>
  <si>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</si>
  <si>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</si>
  <si>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</si>
  <si>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</si>
  <si>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</si>
  <si>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</si>
  <si>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</si>
  <si>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</si>
  <si>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</si>
  <si>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</si>
  <si>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</si>
  <si>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</si>
  <si>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</si>
  <si>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</si>
  <si>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</si>
  <si>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</si>
  <si>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</si>
  <si>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</si>
  <si>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</si>
  <si>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</si>
  <si>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</si>
  <si>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</si>
  <si>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</si>
  <si>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</si>
  <si>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</si>
  <si>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</si>
  <si>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</si>
  <si>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</si>
  <si>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</si>
  <si>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</si>
  <si>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</si>
  <si>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</si>
  <si>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</si>
  <si>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</si>
  <si>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</si>
  <si>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</si>
  <si>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</si>
  <si>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</si>
  <si>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</si>
  <si>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</si>
  <si>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</si>
  <si>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</si>
  <si>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</si>
  <si>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</si>
  <si>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</si>
  <si>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</si>
  <si>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</si>
  <si>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</si>
  <si>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</si>
  <si>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</si>
  <si>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</si>
  <si>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</si>
  <si>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</si>
  <si>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</si>
  <si>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</si>
  <si>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</si>
  <si>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</si>
  <si>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</si>
  <si>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</si>
  <si>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</si>
  <si>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</si>
  <si>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</si>
  <si>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</si>
  <si>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</si>
  <si>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</si>
  <si>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</si>
  <si>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</si>
  <si>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</si>
  <si>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</si>
  <si>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</si>
  <si>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</si>
  <si>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</si>
  <si>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</si>
  <si>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</si>
  <si>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</si>
  <si>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</si>
  <si>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</si>
  <si>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</si>
  <si>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</si>
  <si>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</si>
  <si>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</si>
  <si>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</si>
  <si>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</si>
  <si>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</si>
  <si>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</si>
  <si>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</si>
  <si>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</si>
  <si>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</si>
  <si>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</si>
  <si>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</si>
  <si>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</si>
  <si>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</si>
  <si>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</si>
  <si>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</si>
  <si>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</si>
  <si>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</si>
  <si>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</si>
  <si>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</si>
  <si>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</si>
  <si>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</si>
  <si>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</si>
  <si>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</si>
  <si>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</si>
  <si>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</si>
  <si>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</si>
  <si>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</si>
  <si>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</si>
  <si>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</si>
  <si>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</si>
  <si>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</si>
  <si>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</si>
  <si>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</si>
  <si>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</si>
  <si>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</si>
  <si>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</si>
  <si>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</si>
  <si>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</si>
  <si>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</si>
  <si>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</si>
  <si>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</si>
  <si>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</si>
  <si>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</si>
  <si>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</si>
  <si>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</si>
  <si>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</si>
  <si>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</si>
  <si>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</si>
  <si>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</si>
  <si>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</si>
  <si>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</si>
  <si>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</si>
  <si>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</si>
  <si>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</si>
  <si>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</si>
  <si>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</si>
  <si>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</si>
  <si>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</si>
  <si>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</si>
  <si>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</si>
  <si>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</si>
  <si>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</si>
  <si>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</si>
  <si>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</si>
  <si>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</si>
  <si>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</si>
  <si>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</si>
  <si>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</si>
  <si>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</si>
  <si>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</si>
  <si>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</si>
  <si>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</si>
  <si>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</si>
  <si>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</si>
  <si>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</si>
  <si>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</si>
  <si>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</si>
  <si>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</si>
  <si>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</si>
  <si>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</si>
  <si>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</si>
  <si>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</si>
  <si>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</si>
  <si>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</si>
  <si>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</si>
  <si>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</si>
  <si>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</si>
  <si>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</si>
  <si>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</si>
  <si>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</si>
  <si>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</si>
  <si>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</si>
  <si>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</si>
  <si>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</si>
  <si>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</si>
  <si>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</si>
  <si>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</si>
  <si>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</si>
  <si>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</si>
  <si>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</si>
  <si>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</si>
  <si>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</si>
  <si>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</si>
  <si>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</si>
  <si>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</si>
  <si>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</si>
  <si>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</si>
  <si>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</si>
  <si>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</si>
  <si>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</si>
  <si>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</si>
  <si>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</si>
  <si>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</si>
  <si>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</si>
  <si>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</si>
  <si>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</si>
  <si>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</si>
  <si>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</si>
  <si>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</si>
  <si>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</si>
  <si>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</si>
  <si>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</si>
  <si>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</si>
  <si>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</si>
  <si>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</si>
  <si>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</si>
  <si>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</si>
  <si>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</si>
  <si>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</si>
  <si>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</si>
  <si>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</si>
  <si>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</si>
  <si>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</si>
  <si>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</si>
  <si>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</si>
  <si>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</si>
  <si>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</si>
  <si>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</si>
  <si>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</si>
  <si>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</si>
  <si>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</si>
  <si>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</si>
  <si>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</si>
  <si>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</si>
  <si>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</si>
  <si>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</si>
  <si>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</si>
  <si>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</si>
  <si>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</si>
  <si>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</si>
  <si>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</si>
  <si>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</si>
  <si>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</si>
  <si>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</si>
  <si>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</si>
  <si>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</si>
  <si>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</si>
  <si>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</si>
  <si>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</si>
  <si>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</si>
  <si>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</si>
  <si>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</si>
  <si>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</si>
  <si>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</si>
  <si>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</si>
  <si>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</si>
  <si>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</si>
  <si>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</si>
  <si>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</si>
  <si>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</si>
  <si>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</si>
  <si>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</si>
  <si>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</si>
  <si>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</si>
  <si>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</si>
  <si>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</si>
  <si>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</si>
  <si>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</si>
  <si>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</si>
  <si>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</si>
  <si>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</si>
  <si>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</si>
  <si>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</si>
  <si>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</si>
  <si>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</si>
  <si>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</si>
  <si>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</si>
  <si>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</si>
  <si>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</si>
  <si>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</si>
  <si>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</si>
  <si>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</si>
  <si>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</si>
  <si>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</si>
  <si>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</si>
  <si>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</si>
  <si>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</si>
  <si>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</si>
  <si>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</si>
  <si>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</si>
  <si>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</si>
  <si>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</si>
  <si>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</si>
  <si>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</si>
  <si>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</si>
  <si>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</si>
  <si>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</si>
  <si>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</si>
  <si>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</si>
  <si>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</si>
  <si>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</si>
  <si>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</si>
  <si>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</si>
  <si>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</si>
  <si>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</si>
  <si>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</si>
  <si>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</si>
  <si>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</si>
  <si>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</si>
  <si>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</si>
  <si>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</si>
  <si>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</si>
  <si>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</si>
  <si>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</si>
  <si>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</si>
  <si>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</si>
  <si>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</si>
  <si>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</si>
  <si>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</si>
  <si>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</si>
  <si>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</si>
  <si>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</si>
  <si>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</si>
  <si>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</si>
  <si>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</si>
  <si>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</si>
  <si>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</si>
  <si>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</si>
  <si>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</si>
  <si>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</si>
  <si>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</si>
  <si>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</si>
  <si>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</si>
  <si>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</si>
  <si>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</si>
  <si>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</si>
  <si>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</si>
  <si>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</si>
  <si>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</si>
  <si>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</si>
  <si>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</si>
  <si>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</si>
  <si>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</si>
  <si>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</si>
  <si>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</si>
  <si>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</si>
  <si>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</si>
  <si>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</si>
  <si>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</si>
  <si>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</si>
  <si>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</si>
  <si>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</si>
  <si>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</si>
  <si>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</si>
  <si>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</si>
  <si>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</si>
  <si>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</si>
  <si>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</si>
  <si>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</si>
  <si>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</si>
  <si>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</si>
  <si>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</si>
  <si>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</si>
  <si>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</si>
  <si>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</si>
  <si>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</si>
  <si>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</si>
  <si>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</si>
  <si>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</si>
  <si>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</si>
  <si>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</si>
  <si>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</si>
  <si>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</si>
  <si>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</si>
  <si>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</si>
  <si>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</si>
  <si>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</si>
  <si>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</si>
  <si>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</si>
  <si>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</si>
  <si>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</si>
  <si>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</si>
  <si>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</si>
  <si>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</si>
  <si>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</si>
  <si>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</si>
  <si>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</si>
  <si>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</si>
  <si>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</si>
  <si>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</si>
  <si>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</si>
  <si>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</si>
  <si>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</si>
  <si>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</si>
  <si>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</si>
  <si>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</si>
  <si>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</si>
  <si>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</si>
  <si>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</si>
  <si>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</si>
  <si>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</si>
  <si>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</si>
  <si>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</si>
  <si>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</si>
  <si>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</si>
  <si>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</si>
  <si>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</si>
  <si>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</si>
  <si>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</si>
  <si>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</si>
  <si>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</si>
  <si>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</si>
  <si>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</si>
  <si>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</si>
  <si>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</si>
  <si>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</si>
  <si>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</si>
  <si>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</si>
  <si>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</si>
  <si>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</si>
  <si>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</si>
  <si>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</si>
  <si>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</si>
  <si>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</si>
  <si>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</si>
  <si>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</si>
  <si>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</si>
  <si>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</si>
  <si>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</si>
  <si>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</si>
  <si>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</si>
  <si>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</si>
  <si>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</si>
  <si>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</si>
  <si>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</si>
  <si>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</si>
  <si>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</si>
  <si>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</si>
  <si>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</si>
  <si>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</si>
  <si>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</si>
  <si>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</si>
  <si>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</si>
  <si>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</si>
  <si>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</si>
  <si>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</si>
  <si>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</si>
  <si>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</si>
  <si>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</si>
  <si>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</si>
  <si>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</si>
  <si>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</si>
  <si>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</si>
  <si>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</si>
  <si>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</si>
  <si>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</si>
  <si>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</si>
  <si>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</si>
  <si>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</si>
  <si>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</si>
  <si>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</si>
  <si>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</si>
  <si>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</si>
  <si>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</si>
  <si>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</si>
  <si>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</si>
  <si>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</si>
  <si>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</si>
  <si>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</si>
  <si>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</si>
  <si>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</si>
  <si>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</si>
  <si>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</si>
  <si>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</si>
  <si>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</si>
  <si>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</si>
  <si>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</si>
  <si>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</si>
  <si>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</si>
  <si>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</si>
  <si>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</si>
  <si>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</si>
  <si>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</si>
  <si>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</si>
  <si>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</si>
  <si>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</si>
  <si>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</si>
  <si>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</si>
  <si>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</si>
  <si>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</si>
  <si>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</si>
  <si>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</si>
  <si>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</si>
  <si>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</si>
  <si>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</si>
  <si>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</si>
  <si>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</si>
  <si>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</si>
  <si>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</si>
  <si>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</si>
  <si>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</si>
  <si>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</si>
  <si>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</si>
  <si>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</si>
  <si>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</si>
  <si>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</si>
  <si>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</si>
  <si>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</si>
  <si>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</si>
  <si>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</si>
  <si>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</si>
  <si>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</si>
  <si>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</si>
  <si>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</si>
  <si>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</si>
  <si>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</si>
  <si>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</si>
  <si>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</si>
  <si>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</si>
  <si>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</si>
  <si>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</si>
  <si>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</si>
  <si>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</si>
  <si>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</si>
  <si>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</si>
  <si>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</si>
  <si>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</si>
  <si>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</si>
  <si>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</si>
  <si>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</si>
  <si>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</si>
  <si>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</si>
  <si>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</si>
  <si>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</si>
  <si>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</si>
  <si>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</si>
  <si>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</si>
  <si>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</si>
  <si>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</si>
  <si>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</si>
  <si>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</si>
  <si>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</si>
  <si>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</si>
  <si>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</si>
  <si>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</si>
  <si>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</si>
  <si>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</si>
  <si>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</si>
  <si>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</si>
  <si>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</si>
  <si>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</si>
  <si>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</si>
  <si>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</si>
  <si>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</si>
  <si>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</si>
  <si>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</si>
  <si>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</si>
  <si>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</si>
  <si>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</si>
  <si>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</si>
  <si>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</si>
  <si>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</si>
  <si>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</si>
  <si>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</si>
  <si>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</si>
  <si>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</si>
  <si>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</si>
  <si>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</si>
  <si>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</si>
  <si>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</si>
  <si>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</si>
  <si>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</si>
  <si>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</si>
  <si>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</si>
  <si>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</si>
  <si>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</si>
  <si>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</si>
  <si>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</si>
  <si>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</si>
  <si>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</si>
  <si>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</si>
  <si>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</si>
  <si>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</si>
  <si>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</si>
  <si>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</si>
  <si>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</si>
  <si>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</si>
  <si>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</si>
  <si>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</si>
  <si>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</si>
  <si>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</si>
  <si>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</si>
  <si>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</si>
  <si>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</si>
  <si>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</si>
  <si>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</si>
  <si>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</si>
  <si>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</si>
  <si>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</si>
  <si>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</si>
  <si>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</si>
  <si>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</si>
  <si>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</si>
  <si>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</si>
  <si>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</si>
  <si>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</si>
  <si>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</si>
  <si>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</si>
  <si>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</si>
  <si>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</si>
  <si>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</si>
  <si>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</si>
  <si>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</si>
  <si>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</si>
  <si>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</si>
  <si>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</si>
  <si>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</si>
  <si>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</si>
  <si>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</si>
  <si>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</si>
  <si>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</si>
  <si>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</si>
  <si>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</si>
  <si>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</si>
  <si>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</si>
  <si>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</si>
  <si>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</si>
  <si>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</si>
  <si>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</si>
  <si>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</si>
  <si>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</si>
  <si>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</si>
  <si>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</si>
  <si>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</si>
  <si>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</si>
  <si>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</si>
  <si>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</si>
  <si>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</si>
  <si>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</si>
  <si>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</si>
  <si>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</si>
  <si>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</si>
  <si>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</si>
  <si>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</si>
  <si>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</si>
  <si>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</si>
  <si>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</si>
  <si>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</si>
  <si>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</si>
  <si>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</si>
  <si>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</si>
  <si>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</si>
  <si>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</si>
  <si>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</si>
  <si>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</si>
  <si>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</si>
  <si>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</si>
  <si>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</si>
  <si>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</si>
  <si>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</si>
  <si>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</si>
  <si>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</si>
  <si>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</si>
  <si>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</si>
  <si>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</si>
  <si>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</si>
  <si>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</si>
  <si>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</si>
  <si>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</si>
  <si>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</si>
  <si>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</si>
  <si>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</si>
  <si>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</si>
  <si>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</si>
  <si>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</si>
  <si>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</si>
  <si>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</si>
  <si>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</si>
  <si>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</si>
  <si>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</si>
  <si>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</si>
  <si>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</si>
  <si>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</si>
  <si>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</si>
  <si>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</si>
  <si>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</si>
  <si>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</si>
  <si>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</si>
  <si>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</si>
  <si>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</si>
  <si>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</si>
  <si>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</si>
  <si>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</si>
  <si>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</si>
  <si>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</si>
  <si>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</si>
  <si>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</si>
  <si>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</si>
  <si>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</si>
  <si>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</si>
  <si>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</si>
  <si>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</si>
  <si>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</si>
  <si>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</si>
  <si>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</si>
  <si>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</si>
  <si>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</si>
  <si>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</si>
  <si>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</si>
  <si>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</si>
  <si>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</si>
  <si>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</si>
  <si>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</si>
  <si>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</si>
  <si>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</si>
  <si>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</si>
  <si>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</si>
  <si>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</si>
  <si>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</si>
  <si>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</si>
  <si>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</si>
  <si>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</si>
  <si>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</si>
  <si>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</si>
  <si>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</si>
  <si>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</si>
  <si>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</si>
  <si>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</si>
  <si>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</si>
  <si>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</si>
  <si>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</si>
  <si>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</si>
  <si>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</si>
  <si>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</si>
  <si>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</si>
  <si>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</si>
  <si>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</si>
  <si>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</si>
  <si>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</si>
  <si>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</si>
  <si>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</si>
  <si>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</si>
  <si>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</si>
  <si>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</si>
  <si>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</si>
  <si>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</si>
  <si>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</si>
  <si>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</si>
  <si>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</si>
  <si>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</si>
  <si>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</si>
  <si>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</si>
  <si>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</si>
  <si>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</si>
  <si>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</si>
  <si>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</si>
  <si>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</si>
  <si>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</si>
  <si>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</si>
  <si>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</si>
  <si>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</si>
  <si>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</si>
  <si>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</si>
  <si>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</si>
  <si>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</si>
  <si>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</si>
  <si>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</si>
  <si>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</si>
  <si>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</si>
  <si>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</si>
  <si>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</si>
  <si>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</si>
  <si>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</si>
  <si>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</si>
  <si>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</si>
  <si>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</si>
  <si>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</si>
  <si>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</si>
  <si>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</si>
  <si>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</si>
  <si>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</si>
  <si>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</si>
  <si>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</si>
  <si>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</si>
  <si>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</si>
  <si>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</si>
  <si>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</si>
  <si>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</si>
  <si>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</si>
  <si>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</si>
  <si>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</si>
  <si>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</si>
  <si>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</si>
  <si>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</si>
  <si>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</si>
  <si>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</si>
  <si>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</si>
  <si>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</si>
  <si>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</si>
  <si>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</si>
  <si>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</si>
  <si>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</si>
  <si>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</si>
  <si>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</si>
  <si>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</si>
  <si>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34347571917</t>
  </si>
  <si>
    <t>04674766</t>
  </si>
  <si>
    <t>081072355</t>
  </si>
  <si>
    <t>AQUAPARK ZELINA D-O.O.</t>
  </si>
  <si>
    <t>SVETI IVAN ZELINA</t>
  </si>
  <si>
    <t xml:space="preserve">TRG ANTE STARČEVIĆA 12 </t>
  </si>
  <si>
    <t>aquapark@zelina.hr</t>
  </si>
  <si>
    <t>01/2040752</t>
  </si>
  <si>
    <t>www.aquaparkzelina.hr</t>
  </si>
  <si>
    <t>IVAN DANANIĆ</t>
  </si>
  <si>
    <t>ivan.dananic@zelkom.hr</t>
  </si>
  <si>
    <t>DANANIĆ IVAN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</si>
</sst>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0</v>
      </c>
      <c r="I3" s="31">
        <f>ABS(ROUND(J3,0)-J3)+ABS(ROUND(K3,0)-K3)</f>
        <v>0</v>
      </c>
      <c r="J3" s="31">
        <f>Bilanca!I10</f>
        <v>0</v>
      </c>
      <c r="K3" s="31">
        <f>Bilanca!J10</f>
        <v>0</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04674766</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081072355</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34347571917</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AQUAPARK ZELINA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10380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SVETI IVAN ZELINA</v>
      </c>
      <c r="D11" s="4" t="s">
        <v>1521</v>
      </c>
      <c r="E11" s="4">
        <v>1</v>
      </c>
      <c r="F11" s="4">
        <f>Bilanca!G18</f>
        <v>10</v>
      </c>
      <c r="G11" s="4">
        <f>IF(Bilanca!H18=0,"",Bilanca!H18)</f>
      </c>
      <c r="H11" s="30">
        <f t="shared" si="0"/>
        <v>0</v>
      </c>
      <c r="I11" s="31">
        <f t="shared" si="1"/>
        <v>0</v>
      </c>
      <c r="J11" s="31">
        <f>Bilanca!I18</f>
        <v>0</v>
      </c>
      <c r="K11" s="31">
        <f>Bilanca!J18</f>
        <v>0</v>
      </c>
    </row>
    <row r="12" spans="1:11" ht="12.75">
      <c r="A12" s="4" t="s">
        <v>2357</v>
      </c>
      <c r="B12" s="29" t="str">
        <f>TRIM(RefStr!C33)</f>
        <v>TRG ANTE STARČEVIĆA 12</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aquapark@zelina.hr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www.aquaparkzelina.hr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01</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429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9329</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17542.07</v>
      </c>
      <c r="I38" s="31">
        <f t="shared" si="1"/>
        <v>0</v>
      </c>
      <c r="J38" s="31">
        <f>Bilanca!I45</f>
        <v>16509</v>
      </c>
      <c r="K38" s="31">
        <f>Bilanca!J45</f>
        <v>15451</v>
      </c>
    </row>
    <row r="39" spans="1:11" ht="12.75">
      <c r="A39" s="4" t="s">
        <v>1216</v>
      </c>
      <c r="B39" s="29" t="str">
        <f>RefStr!C68</f>
        <v>IVAN DANANIĆ</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01/2040752</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ivan.dananic@zelkom.hr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DANANIĆ IVAN</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0</v>
      </c>
      <c r="I47" s="31">
        <f t="shared" si="3"/>
        <v>0</v>
      </c>
      <c r="J47" s="31">
        <f>Bilanca!I54</f>
        <v>0</v>
      </c>
      <c r="K47" s="31">
        <f>Bilanca!J54</f>
        <v>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0</v>
      </c>
      <c r="I50" s="31">
        <f t="shared" si="3"/>
        <v>0</v>
      </c>
      <c r="J50" s="31">
        <f>Bilanca!I57</f>
        <v>0</v>
      </c>
      <c r="K50" s="31">
        <f>Bilanca!J57</f>
        <v>0</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345804118.8900001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29868.93</v>
      </c>
      <c r="I64" s="31">
        <f t="shared" si="3"/>
        <v>0</v>
      </c>
      <c r="J64" s="31">
        <f>Bilanca!I71</f>
        <v>16509</v>
      </c>
      <c r="K64" s="31">
        <f>Bilanca!J71</f>
        <v>15451</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30817.15</v>
      </c>
      <c r="I66" s="31">
        <f t="shared" si="3"/>
        <v>0</v>
      </c>
      <c r="J66" s="31">
        <f>Bilanca!I73</f>
        <v>16509</v>
      </c>
      <c r="K66" s="31">
        <f>Bilanca!J73</f>
        <v>15451</v>
      </c>
    </row>
    <row r="67" spans="1:11" ht="12.75">
      <c r="A67" s="4" t="s">
        <v>689</v>
      </c>
      <c r="B67" s="29" t="str">
        <f>RefStr!L35</f>
        <v>01/2040752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31632.039999999997</v>
      </c>
      <c r="I68" s="31">
        <f t="shared" si="3"/>
        <v>0</v>
      </c>
      <c r="J68" s="31">
        <f>Bilanca!I76</f>
        <v>16442</v>
      </c>
      <c r="K68" s="31">
        <f>Bilanca!J76</f>
        <v>15385</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-7465.77</v>
      </c>
      <c r="I82" s="31">
        <f t="shared" si="3"/>
        <v>0</v>
      </c>
      <c r="J82" s="31">
        <f>Bilanca!I90</f>
        <v>-2101</v>
      </c>
      <c r="K82" s="31">
        <f>Bilanca!J90</f>
        <v>-3558</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7650.11</v>
      </c>
      <c r="I84" s="31">
        <f t="shared" si="3"/>
        <v>0</v>
      </c>
      <c r="J84" s="31">
        <f>Bilanca!I92</f>
        <v>2101</v>
      </c>
      <c r="K84" s="31">
        <f>Bilanca!J92</f>
        <v>3558</v>
      </c>
    </row>
    <row r="85" spans="4:11" ht="12.75">
      <c r="D85" s="4" t="s">
        <v>1521</v>
      </c>
      <c r="E85" s="4">
        <v>1</v>
      </c>
      <c r="F85" s="4">
        <f>Bilanca!G93</f>
        <v>84</v>
      </c>
      <c r="G85" s="4">
        <f>IF(Bilanca!H93=0,"",Bilanca!H93)</f>
      </c>
      <c r="H85" s="30">
        <f>J85/100*F85+2*K85/100*F85</f>
        <v>-2999.6400000000003</v>
      </c>
      <c r="I85" s="31">
        <f>ABS(ROUND(J85,0)-J85)+ABS(ROUND(K85,0)-K85)</f>
        <v>0</v>
      </c>
      <c r="J85" s="31">
        <f>Bilanca!I93</f>
        <v>-1457</v>
      </c>
      <c r="K85" s="31">
        <f>Bilanca!J93</f>
        <v>-1057</v>
      </c>
    </row>
    <row r="86" spans="4:11" ht="12.75">
      <c r="D86" s="4" t="s">
        <v>1521</v>
      </c>
      <c r="E86" s="4">
        <v>1</v>
      </c>
      <c r="F86" s="4">
        <f>Bilanca!G94</f>
        <v>85</v>
      </c>
      <c r="G86" s="4">
        <f>IF(Bilanca!H94=0,"",Bilanca!H94)</f>
      </c>
      <c r="H86" s="30">
        <f>J86/100*F86+2*K86/100*F86</f>
        <v>0</v>
      </c>
      <c r="I86" s="31">
        <f>ABS(ROUND(J86,0)-J86)+ABS(ROUND(K86,0)-K86)</f>
        <v>0</v>
      </c>
      <c r="J86" s="31">
        <f>Bilanca!I94</f>
        <v>0</v>
      </c>
      <c r="K86" s="31">
        <f>Bilanca!J94</f>
        <v>0</v>
      </c>
    </row>
    <row r="87" spans="4:11" ht="12.75">
      <c r="D87" s="4" t="s">
        <v>1521</v>
      </c>
      <c r="E87" s="4">
        <v>1</v>
      </c>
      <c r="F87" s="4">
        <f>Bilanca!G95</f>
        <v>86</v>
      </c>
      <c r="G87" s="4">
        <f>IF(Bilanca!H95=0,"",Bilanca!H95)</f>
      </c>
      <c r="H87" s="30">
        <f aca="true" t="shared" si="4" ref="H87:H127">J87/100*F87+2*K87/100*F87</f>
        <v>3071.06</v>
      </c>
      <c r="I87" s="31">
        <f aca="true" t="shared" si="5" ref="I87:I127">ABS(ROUND(J87,0)-J87)+ABS(ROUND(K87,0)-K87)</f>
        <v>0</v>
      </c>
      <c r="J87" s="31">
        <f>Bilanca!I95</f>
        <v>1457</v>
      </c>
      <c r="K87" s="31">
        <f>Bilanca!J95</f>
        <v>1057</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212.93</v>
      </c>
      <c r="I108" s="31">
        <f t="shared" si="5"/>
        <v>0</v>
      </c>
      <c r="J108" s="31">
        <f>Bilanca!I116</f>
        <v>67</v>
      </c>
      <c r="K108" s="31">
        <f>Bilanca!J116</f>
        <v>66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228.85000000000002</v>
      </c>
      <c r="I116" s="31">
        <f t="shared" si="5"/>
        <v>0</v>
      </c>
      <c r="J116" s="31">
        <f>Bilanca!I124</f>
        <v>67</v>
      </c>
      <c r="K116" s="31">
        <f>Bilanca!J124</f>
        <v>66</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0</v>
      </c>
      <c r="I118" s="31">
        <f t="shared" si="5"/>
        <v>0</v>
      </c>
      <c r="J118" s="31">
        <f>Bilanca!I126</f>
        <v>0</v>
      </c>
      <c r="K118" s="31">
        <f>Bilanca!J126</f>
        <v>0</v>
      </c>
    </row>
    <row r="119" spans="4:11" ht="12.75">
      <c r="D119" s="4" t="s">
        <v>1521</v>
      </c>
      <c r="E119" s="4">
        <v>1</v>
      </c>
      <c r="F119" s="4">
        <f>Bilanca!G127</f>
        <v>118</v>
      </c>
      <c r="G119" s="4">
        <f>IF(Bilanca!H127=0,"",Bilanca!H127)</f>
      </c>
      <c r="H119" s="30">
        <f t="shared" si="4"/>
        <v>0</v>
      </c>
      <c r="I119" s="31">
        <f t="shared" si="5"/>
        <v>0</v>
      </c>
      <c r="J119" s="31">
        <f>Bilanca!I127</f>
        <v>0</v>
      </c>
      <c r="K119" s="31">
        <f>Bilanca!J127</f>
        <v>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58315.53</v>
      </c>
      <c r="I124" s="31">
        <f t="shared" si="5"/>
        <v>0</v>
      </c>
      <c r="J124" s="31">
        <f>Bilanca!I132</f>
        <v>16509</v>
      </c>
      <c r="K124" s="31">
        <f>Bilanca!J132</f>
        <v>15451</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0</v>
      </c>
      <c r="I126" s="4">
        <f t="shared" si="5"/>
        <v>0</v>
      </c>
      <c r="J126" s="31">
        <f>RDG!I8</f>
        <v>0</v>
      </c>
      <c r="K126" s="31">
        <f>RDG!J8</f>
        <v>0</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0</v>
      </c>
      <c r="I128" s="4">
        <f aca="true" t="shared" si="7" ref="I128:I190">ABS(ROUND(J128,0)-J128)+ABS(ROUND(K128,0)-K128)</f>
        <v>0</v>
      </c>
      <c r="J128" s="31">
        <f>RDG!I10</f>
        <v>0</v>
      </c>
      <c r="K128" s="31">
        <f>RDG!J10</f>
        <v>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0</v>
      </c>
      <c r="I131" s="4">
        <f t="shared" si="7"/>
        <v>0</v>
      </c>
      <c r="J131" s="31">
        <f>RDG!I13</f>
        <v>0</v>
      </c>
      <c r="K131" s="31">
        <f>RDG!J13</f>
        <v>0</v>
      </c>
    </row>
    <row r="132" spans="4:11" ht="12.75">
      <c r="D132" s="4" t="s">
        <v>541</v>
      </c>
      <c r="E132" s="4">
        <v>2</v>
      </c>
      <c r="F132" s="4">
        <f>RDG!G14</f>
        <v>131</v>
      </c>
      <c r="G132" s="4">
        <f>IF(RDG!H14=0,"",RDG!H14)</f>
      </c>
      <c r="H132" s="30">
        <f t="shared" si="6"/>
        <v>4678.01</v>
      </c>
      <c r="I132" s="4">
        <f t="shared" si="7"/>
        <v>0</v>
      </c>
      <c r="J132" s="31">
        <f>RDG!I14</f>
        <v>1457</v>
      </c>
      <c r="K132" s="31">
        <f>RDG!J14</f>
        <v>1057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0</v>
      </c>
      <c r="I134" s="4">
        <f t="shared" si="7"/>
        <v>0</v>
      </c>
      <c r="J134" s="31">
        <f>RDG!I16</f>
        <v>0</v>
      </c>
      <c r="K134" s="31">
        <f>RDG!J16</f>
        <v>0</v>
      </c>
    </row>
    <row r="135" spans="4:11" ht="12.75">
      <c r="D135" s="4" t="s">
        <v>541</v>
      </c>
      <c r="E135" s="4">
        <v>2</v>
      </c>
      <c r="F135" s="4">
        <f>RDG!G17</f>
        <v>134</v>
      </c>
      <c r="G135" s="4">
        <f>IF(RDG!H17=0,"",RDG!H17)</f>
      </c>
      <c r="H135" s="30">
        <f t="shared" si="6"/>
        <v>0</v>
      </c>
      <c r="I135" s="4">
        <f t="shared" si="7"/>
        <v>0</v>
      </c>
      <c r="J135" s="31">
        <f>RDG!I17</f>
        <v>0</v>
      </c>
      <c r="K135" s="31">
        <f>RDG!J17</f>
        <v>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0</v>
      </c>
      <c r="I137" s="4">
        <f t="shared" si="7"/>
        <v>0</v>
      </c>
      <c r="J137" s="31">
        <f>RDG!I19</f>
        <v>0</v>
      </c>
      <c r="K137" s="31">
        <f>RDG!J19</f>
        <v>0</v>
      </c>
    </row>
    <row r="138" spans="4:11" ht="12.75">
      <c r="D138" s="4" t="s">
        <v>541</v>
      </c>
      <c r="E138" s="4">
        <v>2</v>
      </c>
      <c r="F138" s="4">
        <f>RDG!G20</f>
        <v>137</v>
      </c>
      <c r="G138" s="4">
        <f>IF(RDG!H20=0,"",RDG!H20)</f>
      </c>
      <c r="H138" s="30">
        <f t="shared" si="6"/>
        <v>0</v>
      </c>
      <c r="I138" s="4">
        <f t="shared" si="7"/>
        <v>0</v>
      </c>
      <c r="J138" s="31">
        <f>RDG!I20</f>
        <v>0</v>
      </c>
      <c r="K138" s="31">
        <f>RDG!J20</f>
        <v>0</v>
      </c>
    </row>
    <row r="139" spans="4:11" ht="12.75">
      <c r="D139" s="4" t="s">
        <v>541</v>
      </c>
      <c r="E139" s="4">
        <v>2</v>
      </c>
      <c r="F139" s="4">
        <f>RDG!G21</f>
        <v>138</v>
      </c>
      <c r="G139" s="4">
        <f>IF(RDG!H21=0,"",RDG!H21)</f>
      </c>
      <c r="H139" s="30">
        <f t="shared" si="6"/>
        <v>0</v>
      </c>
      <c r="I139" s="4">
        <f t="shared" si="7"/>
        <v>0</v>
      </c>
      <c r="J139" s="31">
        <f>RDG!I21</f>
        <v>0</v>
      </c>
      <c r="K139" s="31">
        <f>RDG!J21</f>
        <v>0</v>
      </c>
    </row>
    <row r="140" spans="4:11" ht="12.75">
      <c r="D140" s="4" t="s">
        <v>541</v>
      </c>
      <c r="E140" s="4">
        <v>2</v>
      </c>
      <c r="F140" s="4">
        <f>RDG!G22</f>
        <v>139</v>
      </c>
      <c r="G140" s="4">
        <f>IF(RDG!H22=0,"",RDG!H22)</f>
      </c>
      <c r="H140" s="30">
        <f t="shared" si="6"/>
        <v>0</v>
      </c>
      <c r="I140" s="4">
        <f t="shared" si="7"/>
        <v>0</v>
      </c>
      <c r="J140" s="31">
        <f>RDG!I22</f>
        <v>0</v>
      </c>
      <c r="K140" s="31">
        <f>RDG!J22</f>
        <v>0</v>
      </c>
    </row>
    <row r="141" spans="4:11" ht="12.75">
      <c r="D141" s="4" t="s">
        <v>541</v>
      </c>
      <c r="E141" s="4">
        <v>2</v>
      </c>
      <c r="F141" s="4">
        <f>RDG!G23</f>
        <v>140</v>
      </c>
      <c r="G141" s="4">
        <f>IF(RDG!H23=0,"",RDG!H23)</f>
      </c>
      <c r="H141" s="30">
        <f t="shared" si="6"/>
        <v>0</v>
      </c>
      <c r="I141" s="4">
        <f t="shared" si="7"/>
        <v>0</v>
      </c>
      <c r="J141" s="31">
        <f>RDG!I23</f>
        <v>0</v>
      </c>
      <c r="K141" s="31">
        <f>RDG!J23</f>
        <v>0</v>
      </c>
    </row>
    <row r="142" spans="4:11" ht="12.75">
      <c r="D142" s="4" t="s">
        <v>541</v>
      </c>
      <c r="E142" s="4">
        <v>2</v>
      </c>
      <c r="F142" s="4">
        <f>RDG!G24</f>
        <v>141</v>
      </c>
      <c r="G142" s="4">
        <f>IF(RDG!H24=0,"",RDG!H24)</f>
      </c>
      <c r="H142" s="30">
        <f t="shared" si="6"/>
        <v>0</v>
      </c>
      <c r="I142" s="4">
        <f t="shared" si="7"/>
        <v>0</v>
      </c>
      <c r="J142" s="31">
        <f>RDG!I24</f>
        <v>0</v>
      </c>
      <c r="K142" s="31">
        <f>RDG!J24</f>
        <v>0</v>
      </c>
    </row>
    <row r="143" spans="4:11" ht="12.75">
      <c r="D143" s="4" t="s">
        <v>541</v>
      </c>
      <c r="E143" s="4">
        <v>2</v>
      </c>
      <c r="F143" s="4">
        <f>RDG!G25</f>
        <v>142</v>
      </c>
      <c r="G143" s="4">
        <f>IF(RDG!H25=0,"",RDG!H25)</f>
      </c>
      <c r="H143" s="30">
        <f t="shared" si="6"/>
        <v>0</v>
      </c>
      <c r="I143" s="4">
        <f t="shared" si="7"/>
        <v>0</v>
      </c>
      <c r="J143" s="31">
        <f>RDG!I25</f>
        <v>0</v>
      </c>
      <c r="K143" s="31">
        <f>RDG!J25</f>
        <v>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5463.63</v>
      </c>
      <c r="I154" s="4">
        <f t="shared" si="7"/>
        <v>0</v>
      </c>
      <c r="J154" s="31">
        <f>RDG!I36</f>
        <v>1457</v>
      </c>
      <c r="K154" s="31">
        <f>RDG!J36</f>
        <v>1057</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0</v>
      </c>
      <c r="I166" s="4">
        <f t="shared" si="7"/>
        <v>0</v>
      </c>
      <c r="J166" s="31">
        <f>RDG!I48</f>
        <v>0</v>
      </c>
      <c r="K166" s="31">
        <f>RDG!J48</f>
        <v>0</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0</v>
      </c>
      <c r="I178" s="4">
        <f t="shared" si="7"/>
        <v>0</v>
      </c>
      <c r="J178" s="31">
        <f>RDG!I60</f>
        <v>0</v>
      </c>
      <c r="K178" s="31">
        <f>RDG!J60</f>
        <v>0</v>
      </c>
    </row>
    <row r="179" spans="4:11" ht="12.75">
      <c r="D179" s="4" t="s">
        <v>541</v>
      </c>
      <c r="E179" s="4">
        <v>2</v>
      </c>
      <c r="F179" s="4">
        <f>RDG!G61</f>
        <v>178</v>
      </c>
      <c r="G179" s="4">
        <f>IF(RDG!H61=0,"",RDG!H61)</f>
      </c>
      <c r="H179" s="30">
        <f t="shared" si="6"/>
        <v>6356.38</v>
      </c>
      <c r="I179" s="4">
        <f t="shared" si="7"/>
        <v>0</v>
      </c>
      <c r="J179" s="31">
        <f>RDG!I61</f>
        <v>1457</v>
      </c>
      <c r="K179" s="31">
        <f>RDG!J61</f>
        <v>1057</v>
      </c>
    </row>
    <row r="180" spans="4:11" ht="12.75">
      <c r="D180" s="4" t="s">
        <v>541</v>
      </c>
      <c r="E180" s="4">
        <v>2</v>
      </c>
      <c r="F180" s="4">
        <f>RDG!G62</f>
        <v>179</v>
      </c>
      <c r="G180" s="4">
        <f>IF(RDG!H62=0,"",RDG!H62)</f>
      </c>
      <c r="H180" s="30">
        <f t="shared" si="6"/>
        <v>-6392.09</v>
      </c>
      <c r="I180" s="4">
        <f t="shared" si="7"/>
        <v>0</v>
      </c>
      <c r="J180" s="31">
        <f>RDG!I62</f>
        <v>-1457</v>
      </c>
      <c r="K180" s="31">
        <f>RDG!J62</f>
        <v>-1057</v>
      </c>
    </row>
    <row r="181" spans="4:11" ht="12.75">
      <c r="D181" s="4" t="s">
        <v>541</v>
      </c>
      <c r="E181" s="4">
        <v>2</v>
      </c>
      <c r="F181" s="4">
        <f>RDG!G63</f>
        <v>180</v>
      </c>
      <c r="G181" s="4">
        <f>IF(RDG!H63=0,"",RDG!H63)</f>
      </c>
      <c r="H181" s="30">
        <f t="shared" si="6"/>
        <v>0</v>
      </c>
      <c r="I181" s="4">
        <f t="shared" si="7"/>
        <v>0</v>
      </c>
      <c r="J181" s="31">
        <f>RDG!I63</f>
        <v>0</v>
      </c>
      <c r="K181" s="31">
        <f>RDG!J63</f>
        <v>0</v>
      </c>
    </row>
    <row r="182" spans="4:11" ht="12.75">
      <c r="D182" s="4" t="s">
        <v>541</v>
      </c>
      <c r="E182" s="4">
        <v>2</v>
      </c>
      <c r="F182" s="4">
        <f>RDG!G64</f>
        <v>181</v>
      </c>
      <c r="G182" s="4">
        <f>IF(RDG!H64=0,"",RDG!H64)</f>
      </c>
      <c r="H182" s="30">
        <f t="shared" si="6"/>
        <v>6463.51</v>
      </c>
      <c r="I182" s="4">
        <f t="shared" si="7"/>
        <v>0</v>
      </c>
      <c r="J182" s="31">
        <f>RDG!I64</f>
        <v>1457</v>
      </c>
      <c r="K182" s="31">
        <f>RDG!J64</f>
        <v>1057</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-6534.93</v>
      </c>
      <c r="I184" s="4">
        <f t="shared" si="7"/>
        <v>0</v>
      </c>
      <c r="J184" s="31">
        <f>RDG!I66</f>
        <v>-1457</v>
      </c>
      <c r="K184" s="31">
        <f>RDG!J66</f>
        <v>-1057</v>
      </c>
    </row>
    <row r="185" spans="4:11" ht="12.75">
      <c r="D185" s="4" t="s">
        <v>541</v>
      </c>
      <c r="E185" s="4">
        <v>2</v>
      </c>
      <c r="F185" s="4">
        <f>RDG!G67</f>
        <v>184</v>
      </c>
      <c r="G185" s="4">
        <f>IF(RDG!H67=0,"",RDG!H67)</f>
      </c>
      <c r="H185" s="30">
        <f t="shared" si="6"/>
        <v>0</v>
      </c>
      <c r="I185" s="4">
        <f t="shared" si="7"/>
        <v>0</v>
      </c>
      <c r="J185" s="31">
        <f>RDG!I67</f>
        <v>0</v>
      </c>
      <c r="K185" s="31">
        <f>RDG!J67</f>
        <v>0</v>
      </c>
    </row>
    <row r="186" spans="4:11" ht="12.75">
      <c r="D186" s="4" t="s">
        <v>541</v>
      </c>
      <c r="E186" s="4">
        <v>2</v>
      </c>
      <c r="F186" s="4">
        <f>RDG!G68</f>
        <v>185</v>
      </c>
      <c r="G186" s="4">
        <f>IF(RDG!H68=0,"",RDG!H68)</f>
      </c>
      <c r="H186" s="30">
        <f t="shared" si="6"/>
        <v>6606.35</v>
      </c>
      <c r="I186" s="4">
        <f t="shared" si="7"/>
        <v>0</v>
      </c>
      <c r="J186" s="31">
        <f>RDG!I68</f>
        <v>1457</v>
      </c>
      <c r="K186" s="31">
        <f>RDG!J68</f>
        <v>1057</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2882.88</v>
      </c>
      <c r="I265" s="4">
        <f t="shared" si="11"/>
        <v>0</v>
      </c>
      <c r="J265" s="31">
        <f>Dodatni!I62</f>
        <v>504</v>
      </c>
      <c r="K265" s="31">
        <f>Dodatni!J62</f>
        <v>294</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5536"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AQUAPARK ZELINA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10380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34347571917</v>
      </c>
      <c r="V4" s="211" t="s">
        <v>2356</v>
      </c>
      <c r="W4" s="232" t="str">
        <f>RefStr!F31</f>
        <v>SVETI IVAN ZELINA</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04674766</v>
      </c>
      <c r="V5" s="211" t="s">
        <v>2357</v>
      </c>
      <c r="W5" s="232" t="str">
        <f>RefStr!C33</f>
        <v>TRG ANTE STARČEVIĆA 12 </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081072355</v>
      </c>
      <c r="V6" s="211" t="s">
        <v>2568</v>
      </c>
      <c r="W6" s="232" t="str">
        <f>RefStr!L35</f>
        <v>01/2040752</v>
      </c>
      <c r="X6" s="211" t="s">
        <v>2514</v>
      </c>
      <c r="Y6" s="232" t="str">
        <f>RefStr!C68</f>
        <v>IVAN DANANIĆ</v>
      </c>
      <c r="Z6" s="211" t="s">
        <v>1415</v>
      </c>
      <c r="AA6" s="232">
        <f>RefStr!C46</f>
        <v>0</v>
      </c>
    </row>
    <row r="7" spans="1:27" ht="13.5" customHeight="1">
      <c r="A7" s="498"/>
      <c r="B7" s="499"/>
      <c r="C7" s="499"/>
      <c r="D7" s="499"/>
      <c r="E7" s="499"/>
      <c r="F7" s="499"/>
      <c r="G7" s="499"/>
      <c r="H7" s="499"/>
      <c r="I7" s="222" t="s">
        <v>16</v>
      </c>
      <c r="J7" s="224">
        <f>SUM(M12:M120)</f>
        <v>2</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AQUAPARK@ZELINA.HR</v>
      </c>
      <c r="X7" s="211" t="s">
        <v>2515</v>
      </c>
      <c r="Y7" s="232" t="str">
        <f>RefStr!C70</f>
        <v>01/2040752</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9329</v>
      </c>
      <c r="X8" s="211" t="s">
        <v>2516</v>
      </c>
      <c r="Y8" s="232" t="str">
        <f>TRIM(UPPER(RefStr!C72))</f>
        <v>IVAN.DANANIC@ZELKOM.HR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0</v>
      </c>
      <c r="Q9" s="231">
        <f>RefStr!F58</f>
        <v>0</v>
      </c>
      <c r="R9" s="211" t="s">
        <v>1860</v>
      </c>
      <c r="S9" s="232">
        <f>IF(RefStr!F4&lt;&gt;"",RefStr!F4,0)</f>
        <v>44196</v>
      </c>
      <c r="T9" s="211" t="s">
        <v>1821</v>
      </c>
      <c r="U9" s="232">
        <f>RefStr!C39</f>
        <v>429</v>
      </c>
      <c r="V9" s="211" t="s">
        <v>1414</v>
      </c>
      <c r="W9" s="232" t="str">
        <f>RefStr!D42</f>
        <v>Ostale zabavne i rekreacijske djelatno...</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0</v>
      </c>
      <c r="Q10" s="233">
        <f>RefStr!F56</f>
        <v>0</v>
      </c>
      <c r="R10" s="213" t="s">
        <v>1863</v>
      </c>
      <c r="S10" s="233">
        <f>RefStr!C23</f>
        <v>1</v>
      </c>
      <c r="T10" s="213" t="s">
        <v>2573</v>
      </c>
      <c r="U10" s="233" t="str">
        <f>RefStr!D39</f>
        <v>Sveti Ivan Zelina</v>
      </c>
      <c r="V10" s="240"/>
      <c r="W10" s="241"/>
      <c r="X10" s="242" t="s">
        <v>1974</v>
      </c>
      <c r="Y10" s="243">
        <f>RefStr!F12</f>
        <v>2020</v>
      </c>
      <c r="Z10" s="213" t="s">
        <v>209</v>
      </c>
      <c r="AA10" s="233" t="str">
        <f>RefStr!A75</f>
        <v>DANANIĆ IVAN</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Provjera</v>
      </c>
      <c r="C91" s="487" t="s">
        <v>2534</v>
      </c>
      <c r="D91" s="487"/>
      <c r="E91" s="487"/>
      <c r="F91" s="487"/>
      <c r="G91" s="487"/>
      <c r="H91" s="487"/>
      <c r="I91" s="487"/>
      <c r="J91" s="487"/>
      <c r="L91" s="195">
        <v>0</v>
      </c>
      <c r="M91" s="195">
        <f>MAX(N91:O91)</f>
        <v>1</v>
      </c>
      <c r="N91" s="195">
        <f>IF(AND(P4&gt;0,O8&lt;&gt;"DA",Dodatni!I50=0),1,0)</f>
        <v>1</v>
      </c>
      <c r="O91" s="195">
        <f>IF(AND(Q4&gt;0,O8&lt;&gt;"DA",Dodatni!J50=0),1,0)</f>
        <v>1</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C:\Users\Vlasta\Desktop\FISKALNA 2023\a park\[GFI-POD, Godišnji financijski izvještaj 2023..xls]RDG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E10" sqref="E10"/>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467476.6</v>
      </c>
    </row>
    <row r="13" spans="4:17" ht="9.75" customHeight="1">
      <c r="D13" s="156"/>
      <c r="E13" s="162"/>
      <c r="H13" s="27"/>
      <c r="I13" s="163"/>
      <c r="J13" s="163"/>
      <c r="K13" s="156"/>
      <c r="L13" s="156"/>
      <c r="M13" s="156"/>
      <c r="N13" s="156"/>
      <c r="P13" s="54" t="s">
        <v>2353</v>
      </c>
      <c r="Q13" s="55">
        <f>INT(VALUE(M27))/50</f>
        <v>1621447.1</v>
      </c>
    </row>
    <row r="14" spans="1:17" ht="15">
      <c r="A14" s="321" t="s">
        <v>2714</v>
      </c>
      <c r="B14" s="321"/>
      <c r="C14" s="321"/>
      <c r="D14" s="164"/>
      <c r="E14" s="165"/>
      <c r="F14" s="319"/>
      <c r="G14" s="320"/>
      <c r="H14" s="320"/>
      <c r="I14" s="156"/>
      <c r="J14" s="327" t="s">
        <v>2100</v>
      </c>
      <c r="K14" s="328"/>
      <c r="L14" s="328"/>
      <c r="M14" s="328"/>
      <c r="N14" s="328"/>
      <c r="P14" s="54" t="s">
        <v>2718</v>
      </c>
      <c r="Q14" s="55">
        <f>INT(VALUE(C27))/100</f>
        <v>343475719.17</v>
      </c>
    </row>
    <row r="15" spans="1:17" ht="19.5" customHeight="1">
      <c r="A15" s="324">
        <f>Skriveni!B59</f>
        <v>345804118.8900001</v>
      </c>
      <c r="B15" s="325"/>
      <c r="C15" s="326"/>
      <c r="D15" s="60"/>
      <c r="E15" s="60"/>
      <c r="F15" s="60"/>
      <c r="G15" s="60"/>
      <c r="H15" s="60"/>
      <c r="I15" s="60"/>
      <c r="J15" s="60"/>
      <c r="K15" s="60"/>
      <c r="L15" s="60"/>
      <c r="M15" s="60"/>
      <c r="N15" s="60"/>
      <c r="P15" s="54" t="s">
        <v>1817</v>
      </c>
      <c r="Q15" s="55">
        <f>LEN(Skriveni!B9)</f>
        <v>22</v>
      </c>
    </row>
    <row r="16" spans="4:17" ht="12.75" customHeight="1">
      <c r="D16" s="60"/>
      <c r="E16" s="60"/>
      <c r="F16" s="60"/>
      <c r="G16" s="60"/>
      <c r="H16" s="60"/>
      <c r="I16" s="60"/>
      <c r="P16" s="54" t="s">
        <v>1818</v>
      </c>
      <c r="Q16" s="55">
        <f>INT(VALUE(C31))/100</f>
        <v>103.8</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22</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429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9329</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10380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429</v>
      </c>
      <c r="D39" s="348" t="str">
        <f>IF(C39="","Šifra grada/općine nije upisana",IF(ISNA(LOOKUP(C39,A177:A732,A177:A732)),"Šifra grada/općine ne postoji",IF(LOOKUP(C39,A177:A732,A177:A732)&lt;&gt;C39,"Šifra grada/općine ne postoji",LOOKUP(C39,A177:A732,B177:B732))))</f>
        <v>Sveti Ivan Zelina</v>
      </c>
      <c r="E39" s="349"/>
      <c r="F39" s="349"/>
      <c r="G39" s="349"/>
      <c r="H39" s="272" t="s">
        <v>2222</v>
      </c>
      <c r="I39" s="344"/>
      <c r="J39" s="58">
        <f>IF(C39&gt;0,LOOKUP(C39,A177:A732,C177:C732),"")</f>
        <v>1</v>
      </c>
      <c r="K39" s="351" t="str">
        <f>IF(J39="","Treba prvo upisati šifru grada/općine",LOOKUP(J39,A153:A173,B153:B173))</f>
        <v>ZAGREBAČKA</v>
      </c>
      <c r="L39" s="351"/>
      <c r="M39" s="351"/>
      <c r="N39" s="351"/>
      <c r="P39" s="54" t="s">
        <v>1826</v>
      </c>
      <c r="Q39" s="55">
        <f>C56+2*F56+3*C58+4*F58</f>
        <v>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718</v>
      </c>
      <c r="D42" s="353" t="str">
        <f>IF(C42="","Šifra NKD-a nije upisana",IF(ISNA(LOOKUP(C42,A736:A1351,A736:A1351)),"Šifra NKD-a ne postoji",IF(LOOKUP(C42,A736:A1351,A736:A1351)&lt;&gt;C42,"Šifra NKD-a ne postoji",LOOKUP(C42,A736:A1351,B736:B1351))))</f>
        <v>Ostale zabavne i rekreacijske djelatno...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12</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0</v>
      </c>
      <c r="D56" s="270" t="s">
        <v>2898</v>
      </c>
      <c r="E56" s="380"/>
      <c r="F56" s="44">
        <v>0</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0</v>
      </c>
      <c r="D58" s="278" t="s">
        <v>2898</v>
      </c>
      <c r="E58" s="278"/>
      <c r="F58" s="44">
        <v>0</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1" activePane="bottomLeft" state="frozen"/>
      <selection pane="topLeft" activeCell="A1" sqref="A1"/>
      <selection pane="bottomLeft" activeCell="J129" sqref="J129"/>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34347571917; AQUAPARK ZELINA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0</v>
      </c>
      <c r="J10" s="70">
        <f>J11+J18+J28+J39+J44</f>
        <v>0</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0</v>
      </c>
      <c r="J18" s="70">
        <f>SUM(J19:J27)</f>
        <v>0</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16509</v>
      </c>
      <c r="J45" s="70">
        <f>J46+J54+J61+J71</f>
        <v>15451</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0</v>
      </c>
      <c r="J54" s="70">
        <f>SUM(J55:J60)</f>
        <v>0</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c r="J57" s="71"/>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c r="J59" s="71"/>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16509</v>
      </c>
      <c r="J71" s="71">
        <v>15451</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16509</v>
      </c>
      <c r="J73" s="70">
        <f>J9+J10+J45+J72</f>
        <v>15451</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16442</v>
      </c>
      <c r="J76" s="70">
        <f>J77+J78+J79+J85+J86+J90+J93+J96</f>
        <v>15385</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-2101</v>
      </c>
      <c r="J90" s="70">
        <f>J91-J92</f>
        <v>-3558</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c r="I92" s="71">
        <v>2101</v>
      </c>
      <c r="J92" s="71">
        <v>3558</v>
      </c>
    </row>
    <row r="93" spans="1:12" ht="13.5" customHeight="1">
      <c r="A93" s="384" t="s">
        <v>2653</v>
      </c>
      <c r="B93" s="384"/>
      <c r="C93" s="384"/>
      <c r="D93" s="384"/>
      <c r="E93" s="384"/>
      <c r="F93" s="384"/>
      <c r="G93" s="19">
        <v>84</v>
      </c>
      <c r="H93" s="20"/>
      <c r="I93" s="70">
        <f>I94-I95</f>
        <v>-1457</v>
      </c>
      <c r="J93" s="70">
        <f>J94-J95</f>
        <v>-1057</v>
      </c>
      <c r="L93" s="2" t="s">
        <v>2591</v>
      </c>
    </row>
    <row r="94" spans="1:10" ht="13.5" customHeight="1">
      <c r="A94" s="383" t="s">
        <v>2640</v>
      </c>
      <c r="B94" s="383"/>
      <c r="C94" s="383"/>
      <c r="D94" s="383"/>
      <c r="E94" s="383"/>
      <c r="F94" s="383"/>
      <c r="G94" s="19">
        <v>85</v>
      </c>
      <c r="H94" s="20"/>
      <c r="I94" s="71"/>
      <c r="J94" s="71"/>
    </row>
    <row r="95" spans="1:10" ht="13.5" customHeight="1">
      <c r="A95" s="383" t="s">
        <v>1141</v>
      </c>
      <c r="B95" s="383"/>
      <c r="C95" s="383"/>
      <c r="D95" s="383"/>
      <c r="E95" s="383"/>
      <c r="F95" s="383"/>
      <c r="G95" s="19">
        <v>86</v>
      </c>
      <c r="H95" s="20"/>
      <c r="I95" s="71">
        <v>1457</v>
      </c>
      <c r="J95" s="71">
        <v>1057</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67</v>
      </c>
      <c r="J116" s="70">
        <f>SUM(J117:J130)</f>
        <v>66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67</v>
      </c>
      <c r="J124" s="71">
        <v>66</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c r="J126" s="71"/>
    </row>
    <row r="127" spans="1:10" ht="13.5" customHeight="1">
      <c r="A127" s="383" t="s">
        <v>364</v>
      </c>
      <c r="B127" s="383"/>
      <c r="C127" s="383"/>
      <c r="D127" s="383"/>
      <c r="E127" s="383"/>
      <c r="F127" s="383"/>
      <c r="G127" s="19">
        <v>118</v>
      </c>
      <c r="H127" s="20"/>
      <c r="I127" s="71"/>
      <c r="J127" s="71"/>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c r="J131" s="71"/>
    </row>
    <row r="132" spans="1:10" ht="13.5" customHeight="1">
      <c r="A132" s="381" t="s">
        <v>2657</v>
      </c>
      <c r="B132" s="381"/>
      <c r="C132" s="381"/>
      <c r="D132" s="381"/>
      <c r="E132" s="381"/>
      <c r="F132" s="381"/>
      <c r="G132" s="19">
        <v>123</v>
      </c>
      <c r="H132" s="20"/>
      <c r="I132" s="70">
        <f>I76+I97+I104+I116+I131</f>
        <v>16509</v>
      </c>
      <c r="J132" s="70">
        <f>J76+J97+J104+J116+J131</f>
        <v>15451</v>
      </c>
    </row>
    <row r="133" spans="1:10" ht="13.5" customHeight="1">
      <c r="A133" s="382" t="s">
        <v>662</v>
      </c>
      <c r="B133" s="382"/>
      <c r="C133" s="382"/>
      <c r="D133" s="382"/>
      <c r="E133" s="382"/>
      <c r="F133" s="382"/>
      <c r="G133" s="21">
        <v>124</v>
      </c>
      <c r="H133" s="22"/>
      <c r="I133" s="72"/>
      <c r="J133" s="72"/>
    </row>
    <row r="134" ht="4.5" customHeight="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2"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34347571917; AQUAPARK ZELINA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0</v>
      </c>
      <c r="J8" s="84">
        <f>SUM(J9:J13)</f>
        <v>0</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c r="J10" s="71"/>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c r="J13" s="71"/>
    </row>
    <row r="14" spans="1:10" s="2" customFormat="1" ht="13.5" customHeight="1">
      <c r="A14" s="381" t="s">
        <v>1837</v>
      </c>
      <c r="B14" s="381"/>
      <c r="C14" s="381"/>
      <c r="D14" s="381"/>
      <c r="E14" s="381"/>
      <c r="F14" s="381"/>
      <c r="G14" s="19">
        <v>131</v>
      </c>
      <c r="H14" s="20"/>
      <c r="I14" s="70">
        <f>I15+I16+I20+I24+I25+I26+I29+I36</f>
        <v>1457</v>
      </c>
      <c r="J14" s="70">
        <f>J15+J16+J20+J24+J25+J26+J29+J36</f>
        <v>1057</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0</v>
      </c>
      <c r="J16" s="70">
        <f>SUM(J17:J19)</f>
        <v>0</v>
      </c>
    </row>
    <row r="17" spans="1:10" s="2" customFormat="1" ht="13.5" customHeight="1">
      <c r="A17" s="409" t="s">
        <v>504</v>
      </c>
      <c r="B17" s="409"/>
      <c r="C17" s="409"/>
      <c r="D17" s="409"/>
      <c r="E17" s="409"/>
      <c r="F17" s="409"/>
      <c r="G17" s="19">
        <v>134</v>
      </c>
      <c r="H17" s="20"/>
      <c r="I17" s="71"/>
      <c r="J17" s="71"/>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c r="J19" s="71"/>
    </row>
    <row r="20" spans="1:10" s="2" customFormat="1" ht="13.5" customHeight="1">
      <c r="A20" s="383" t="s">
        <v>1839</v>
      </c>
      <c r="B20" s="383"/>
      <c r="C20" s="383"/>
      <c r="D20" s="383"/>
      <c r="E20" s="383"/>
      <c r="F20" s="383"/>
      <c r="G20" s="19">
        <v>137</v>
      </c>
      <c r="H20" s="20"/>
      <c r="I20" s="70">
        <f>SUM(I21:I23)</f>
        <v>0</v>
      </c>
      <c r="J20" s="70">
        <f>SUM(J21:J23)</f>
        <v>0</v>
      </c>
    </row>
    <row r="21" spans="1:10" s="2" customFormat="1" ht="13.5" customHeight="1">
      <c r="A21" s="409" t="s">
        <v>724</v>
      </c>
      <c r="B21" s="409"/>
      <c r="C21" s="409"/>
      <c r="D21" s="409"/>
      <c r="E21" s="409"/>
      <c r="F21" s="409"/>
      <c r="G21" s="19">
        <v>138</v>
      </c>
      <c r="H21" s="20"/>
      <c r="I21" s="71"/>
      <c r="J21" s="71"/>
    </row>
    <row r="22" spans="1:10" s="2" customFormat="1" ht="13.5" customHeight="1">
      <c r="A22" s="409" t="s">
        <v>961</v>
      </c>
      <c r="B22" s="409"/>
      <c r="C22" s="409"/>
      <c r="D22" s="409"/>
      <c r="E22" s="409"/>
      <c r="F22" s="409"/>
      <c r="G22" s="19">
        <v>139</v>
      </c>
      <c r="H22" s="20"/>
      <c r="I22" s="71"/>
      <c r="J22" s="71"/>
    </row>
    <row r="23" spans="1:10" s="2" customFormat="1" ht="13.5" customHeight="1">
      <c r="A23" s="409" t="s">
        <v>962</v>
      </c>
      <c r="B23" s="409"/>
      <c r="C23" s="409"/>
      <c r="D23" s="409"/>
      <c r="E23" s="409"/>
      <c r="F23" s="409"/>
      <c r="G23" s="19">
        <v>140</v>
      </c>
      <c r="H23" s="20"/>
      <c r="I23" s="71"/>
      <c r="J23" s="71"/>
    </row>
    <row r="24" spans="1:10" s="2" customFormat="1" ht="13.5" customHeight="1">
      <c r="A24" s="383" t="s">
        <v>259</v>
      </c>
      <c r="B24" s="383"/>
      <c r="C24" s="383"/>
      <c r="D24" s="383"/>
      <c r="E24" s="383"/>
      <c r="F24" s="383"/>
      <c r="G24" s="19">
        <v>141</v>
      </c>
      <c r="H24" s="20"/>
      <c r="I24" s="71"/>
      <c r="J24" s="71"/>
    </row>
    <row r="25" spans="1:10" s="2" customFormat="1" ht="13.5" customHeight="1">
      <c r="A25" s="383" t="s">
        <v>260</v>
      </c>
      <c r="B25" s="383"/>
      <c r="C25" s="383"/>
      <c r="D25" s="383"/>
      <c r="E25" s="383"/>
      <c r="F25" s="383"/>
      <c r="G25" s="19">
        <v>142</v>
      </c>
      <c r="H25" s="20"/>
      <c r="I25" s="71"/>
      <c r="J25" s="71"/>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1457</v>
      </c>
      <c r="J36" s="71">
        <v>1057</v>
      </c>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0</v>
      </c>
      <c r="J48" s="70">
        <f>SUM(J49:J55)</f>
        <v>0</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0</v>
      </c>
      <c r="J60" s="70">
        <f>J8+J37+J56+J57</f>
        <v>0</v>
      </c>
    </row>
    <row r="61" spans="1:10" s="2" customFormat="1" ht="13.5" customHeight="1">
      <c r="A61" s="381" t="s">
        <v>1845</v>
      </c>
      <c r="B61" s="381"/>
      <c r="C61" s="381"/>
      <c r="D61" s="381"/>
      <c r="E61" s="381"/>
      <c r="F61" s="381"/>
      <c r="G61" s="19">
        <v>178</v>
      </c>
      <c r="H61" s="20"/>
      <c r="I61" s="70">
        <f>I14+I48+I58+I59</f>
        <v>1457</v>
      </c>
      <c r="J61" s="70">
        <f>J14+J48+J58+J59</f>
        <v>1057</v>
      </c>
    </row>
    <row r="62" spans="1:12" s="2" customFormat="1" ht="13.5" customHeight="1">
      <c r="A62" s="381" t="s">
        <v>2581</v>
      </c>
      <c r="B62" s="381"/>
      <c r="C62" s="381"/>
      <c r="D62" s="381"/>
      <c r="E62" s="381"/>
      <c r="F62" s="381"/>
      <c r="G62" s="19">
        <v>179</v>
      </c>
      <c r="H62" s="20"/>
      <c r="I62" s="70">
        <f>I60-I61</f>
        <v>-1457</v>
      </c>
      <c r="J62" s="70">
        <f>J60-J61</f>
        <v>-1057</v>
      </c>
      <c r="L62" s="2" t="s">
        <v>2591</v>
      </c>
    </row>
    <row r="63" spans="1:10" s="2" customFormat="1" ht="13.5" customHeight="1">
      <c r="A63" s="403" t="s">
        <v>2658</v>
      </c>
      <c r="B63" s="403"/>
      <c r="C63" s="403"/>
      <c r="D63" s="403"/>
      <c r="E63" s="403"/>
      <c r="F63" s="403"/>
      <c r="G63" s="19">
        <v>180</v>
      </c>
      <c r="H63" s="20"/>
      <c r="I63" s="70">
        <f>IF(I60&gt;I61,I60-I61,0)</f>
        <v>0</v>
      </c>
      <c r="J63" s="70">
        <f>IF(J60&gt;J61,J60-J61,0)</f>
        <v>0</v>
      </c>
    </row>
    <row r="64" spans="1:10" s="2" customFormat="1" ht="13.5" customHeight="1">
      <c r="A64" s="403" t="s">
        <v>778</v>
      </c>
      <c r="B64" s="403"/>
      <c r="C64" s="403"/>
      <c r="D64" s="403"/>
      <c r="E64" s="403"/>
      <c r="F64" s="403"/>
      <c r="G64" s="19">
        <v>181</v>
      </c>
      <c r="H64" s="20"/>
      <c r="I64" s="70">
        <f>IF(I61&gt;I60,I61-I60,0)</f>
        <v>1457</v>
      </c>
      <c r="J64" s="70">
        <f>IF(J61&gt;J60,J61-J60,0)</f>
        <v>1057</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c r="I66" s="70">
        <f>I62-I65</f>
        <v>-1457</v>
      </c>
      <c r="J66" s="70">
        <f>J62-J65</f>
        <v>-1057</v>
      </c>
      <c r="L66" s="2" t="s">
        <v>2591</v>
      </c>
    </row>
    <row r="67" spans="1:10" s="2" customFormat="1" ht="13.5" customHeight="1">
      <c r="A67" s="403" t="s">
        <v>779</v>
      </c>
      <c r="B67" s="403"/>
      <c r="C67" s="403"/>
      <c r="D67" s="403"/>
      <c r="E67" s="403"/>
      <c r="F67" s="403"/>
      <c r="G67" s="19">
        <v>184</v>
      </c>
      <c r="H67" s="20"/>
      <c r="I67" s="70">
        <f>IF(I66&gt;0,I66,0)</f>
        <v>0</v>
      </c>
      <c r="J67" s="70">
        <f>IF(J66&gt;0,J66,0)</f>
        <v>0</v>
      </c>
    </row>
    <row r="68" spans="1:10" s="2" customFormat="1" ht="13.5" customHeight="1">
      <c r="A68" s="404" t="s">
        <v>1472</v>
      </c>
      <c r="B68" s="404"/>
      <c r="C68" s="404"/>
      <c r="D68" s="404"/>
      <c r="E68" s="404"/>
      <c r="F68" s="404"/>
      <c r="G68" s="21">
        <v>185</v>
      </c>
      <c r="H68" s="22"/>
      <c r="I68" s="85">
        <f>IF(I66&lt;0,-I66,0)</f>
        <v>1457</v>
      </c>
      <c r="J68" s="85">
        <f>IF(J66&lt;0,-J66,0)</f>
        <v>1057</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J66" sqref="J6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34347571917; AQUAPARK ZELINA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504</v>
      </c>
      <c r="J62" s="77">
        <v>294</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34347571917; AQUAPARK ZELINA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34347571917; AQUAPARK ZELINA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34347571917; AQUAPARK ZELINA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Grad Sveti Ivan Zelina, Računovodstvo</cp:lastModifiedBy>
  <cp:lastPrinted>2017-01-04T10:24:58Z</cp:lastPrinted>
  <dcterms:created xsi:type="dcterms:W3CDTF">2008-10-17T11:51:54Z</dcterms:created>
  <dcterms:modified xsi:type="dcterms:W3CDTF">2024-03-15T08:57:59Z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